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codeName="ThisWorkbook" defaultThemeVersion="124226"/>
  <mc:AlternateContent xmlns:mc="http://schemas.openxmlformats.org/markup-compatibility/2006">
    <mc:Choice Requires="x15">
      <x15ac:absPath xmlns:x15ac="http://schemas.microsoft.com/office/spreadsheetml/2010/11/ac" url="C:\# JN 2020\MV 20 36 Izgradnja SRC stadion Vu\troškovnik\"/>
    </mc:Choice>
  </mc:AlternateContent>
  <xr:revisionPtr revIDLastSave="0" documentId="8_{3B9C0CE2-47EB-4ECB-8018-D5831A92C208}" xr6:coauthVersionLast="45" xr6:coauthVersionMax="45" xr10:uidLastSave="{00000000-0000-0000-0000-000000000000}"/>
  <bookViews>
    <workbookView xWindow="-120" yWindow="-120" windowWidth="38640" windowHeight="21240" tabRatio="928" activeTab="3" xr2:uid="{00000000-000D-0000-FFFF-FFFF00000000}"/>
  </bookViews>
  <sheets>
    <sheet name="Naslovnica " sheetId="12" r:id="rId1"/>
    <sheet name="0. REKAPITULACIJA SVI RADOVI" sheetId="21" r:id="rId2"/>
    <sheet name="1.1. OPĆI UVJETI-građ-obrt.rad." sheetId="11" r:id="rId3"/>
    <sheet name="1.2. GRAĐ-OBRT RADOVI" sheetId="1" r:id="rId4"/>
    <sheet name="1.3. REKAPITULACIJA" sheetId="10" r:id="rId5"/>
    <sheet name="2.1. NISKOGRADNJA" sheetId="13" r:id="rId6"/>
    <sheet name="2.2.REKAPITULACIJA" sheetId="14" r:id="rId7"/>
    <sheet name="3.1. UNUTARNJA OPREMA " sheetId="16" r:id="rId8"/>
    <sheet name="3.2. VANJSKA OPREMA" sheetId="15" r:id="rId9"/>
    <sheet name="3.3. HORTIKULTURA" sheetId="18" r:id="rId10"/>
    <sheet name="3.4.REKAPITULACIJA " sheetId="20" r:id="rId11"/>
    <sheet name="4.1.OPCI UVJETI -VIK" sheetId="24" r:id="rId12"/>
    <sheet name="4.2. VODOOPSKRBA I ODVODNJA" sheetId="23" r:id="rId13"/>
    <sheet name="4.3. REKAPITULACIJA" sheetId="25" r:id="rId14"/>
    <sheet name="5.1 ELEKTRO-OPĆI UVJETI" sheetId="38" r:id="rId15"/>
    <sheet name="5.2. ELEKTRO-RAZVODNI ORMARI" sheetId="27" r:id="rId16"/>
    <sheet name="5.3. ELEKTRO - JAKA STRUJA" sheetId="37" r:id="rId17"/>
    <sheet name="5.4. ELEKTRO-RASVJETA" sheetId="29" r:id="rId18"/>
    <sheet name="5.5. ELEKTRO-SLABA STRUJA )" sheetId="31" r:id="rId19"/>
    <sheet name="5.6. ELEKTRO-LPS" sheetId="30" r:id="rId20"/>
    <sheet name="5.7. REKAPITULACIJA EL" sheetId="32" r:id="rId21"/>
    <sheet name="6.1. STROJARSTVO" sheetId="33" r:id="rId22"/>
    <sheet name="6.2. REKAPITULACIJA -STROJ" sheetId="35" r:id="rId23"/>
    <sheet name="7.1. NAVODNJAVANJE I DRENAŽA" sheetId="55" r:id="rId24"/>
    <sheet name="7.2. TRAVNJAK" sheetId="57" r:id="rId25"/>
    <sheet name="7.3. NAVODNJAVANJE" sheetId="58" r:id="rId26"/>
    <sheet name="7.4. DRENAŽA" sheetId="59" r:id="rId27"/>
    <sheet name="7.5. ZDENAC" sheetId="60" r:id="rId28"/>
    <sheet name="7.6. OPREMA" sheetId="61" r:id="rId29"/>
    <sheet name="7.7. ELEKTROTEHNIČKI RADOVI" sheetId="62" r:id="rId30"/>
    <sheet name="7.8. REKAPITULACIJA" sheetId="56" r:id="rId31"/>
  </sheets>
  <definedNames>
    <definedName name="_xlnm.Print_Titles" localSheetId="2">'1.1. OPĆI UVJETI-građ-obrt.rad.'!$1:$1</definedName>
    <definedName name="_xlnm.Print_Titles" localSheetId="3">'1.2. GRAĐ-OBRT RADOVI'!$1:$3</definedName>
    <definedName name="_xlnm.Print_Area" localSheetId="1">'0. REKAPITULACIJA SVI RADOVI'!$A$1:$H$15</definedName>
    <definedName name="_xlnm.Print_Area" localSheetId="2">'1.1. OPĆI UVJETI-građ-obrt.rad.'!$A$1:$C$460</definedName>
    <definedName name="_xlnm.Print_Area" localSheetId="3">'1.2. GRAĐ-OBRT RADOVI'!$A$1:$G$631</definedName>
    <definedName name="_xlnm.Print_Area" localSheetId="5">'2.1. NISKOGRADNJA'!$A$1:$F$168</definedName>
    <definedName name="_xlnm.Print_Area" localSheetId="8">'3.2. VANJSKA OPREMA'!$A$1:$F$28</definedName>
    <definedName name="_xlnm.Print_Area" localSheetId="9">'3.3. HORTIKULTURA'!$A$1:$F$43</definedName>
    <definedName name="_xlnm.Print_Area" localSheetId="12">'4.2. VODOOPSKRBA I ODVODNJA'!$A$1:$F$294</definedName>
    <definedName name="_xlnm.Print_Area" localSheetId="15">'5.2. ELEKTRO-RAZVODNI ORMARI'!$A$1:$F$90</definedName>
    <definedName name="_xlnm.Print_Area" localSheetId="16">'5.3. ELEKTRO - JAKA STRUJA'!$A$1:$F$60</definedName>
    <definedName name="_xlnm.Print_Area" localSheetId="17">'5.4. ELEKTRO-RASVJETA'!$A$1:$F$55</definedName>
    <definedName name="_xlnm.Print_Area" localSheetId="18">'5.5. ELEKTRO-SLABA STRUJA )'!$A$1:$F$94</definedName>
    <definedName name="_xlnm.Print_Area" localSheetId="19">'5.6. ELEKTRO-LPS'!$A$1:$F$19</definedName>
    <definedName name="_xlnm.Print_Area" localSheetId="21">'6.1. STROJARSTVO'!$A$1:$F$414</definedName>
    <definedName name="_xlnm.Print_Area" localSheetId="0">'Naslovnica '!$A$1:$I$40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1" i="1" l="1"/>
  <c r="D131" i="13" l="1"/>
  <c r="F62" i="33" l="1"/>
  <c r="F29" i="31"/>
  <c r="F19" i="29"/>
  <c r="F389" i="16"/>
  <c r="F155" i="13"/>
  <c r="F151" i="13"/>
  <c r="F149" i="13"/>
  <c r="F147" i="13"/>
  <c r="F145" i="13"/>
  <c r="F143" i="13"/>
  <c r="F141" i="13"/>
  <c r="F139" i="13"/>
  <c r="F137" i="13"/>
  <c r="F135" i="13"/>
  <c r="F133" i="13"/>
  <c r="F131" i="13"/>
  <c r="F80" i="13"/>
  <c r="F77" i="13"/>
  <c r="F74" i="13"/>
  <c r="F72" i="13"/>
  <c r="F70" i="13"/>
  <c r="F68" i="13"/>
  <c r="F65" i="13"/>
  <c r="F62" i="13"/>
  <c r="F61" i="13"/>
  <c r="F58" i="13"/>
  <c r="F57" i="13"/>
  <c r="F56" i="13"/>
  <c r="F55" i="13"/>
  <c r="F45" i="13"/>
  <c r="F30" i="13"/>
  <c r="F27" i="13"/>
  <c r="F26" i="13"/>
  <c r="F23" i="13"/>
  <c r="F22" i="13"/>
  <c r="F21" i="13"/>
  <c r="F20" i="13"/>
  <c r="F19" i="13"/>
  <c r="F10" i="13"/>
  <c r="F6" i="13"/>
  <c r="F624" i="1"/>
  <c r="F387" i="1"/>
  <c r="F386" i="1"/>
  <c r="F383" i="1"/>
  <c r="F382" i="1"/>
  <c r="F381" i="1"/>
  <c r="F366" i="1"/>
  <c r="F364" i="1"/>
  <c r="F361" i="1"/>
  <c r="F356" i="1"/>
  <c r="F342" i="1"/>
  <c r="F341" i="1"/>
  <c r="F338" i="1"/>
  <c r="F331" i="1"/>
  <c r="F327" i="1"/>
  <c r="F326" i="1"/>
  <c r="F323" i="1"/>
  <c r="F322" i="1"/>
  <c r="F317" i="1"/>
  <c r="F313" i="1"/>
  <c r="F270" i="1"/>
  <c r="F263" i="1"/>
  <c r="F262" i="1"/>
  <c r="F259" i="1"/>
  <c r="F258" i="1"/>
  <c r="F257" i="1"/>
  <c r="F254" i="1"/>
  <c r="F253" i="1"/>
  <c r="F249" i="1"/>
  <c r="F235" i="1"/>
  <c r="F231" i="1"/>
  <c r="F225" i="1"/>
  <c r="F224" i="1"/>
  <c r="F216" i="1"/>
  <c r="F214" i="1"/>
  <c r="F208" i="1"/>
  <c r="F207" i="1"/>
  <c r="F191" i="1"/>
  <c r="F190" i="1"/>
  <c r="F189" i="1"/>
  <c r="F174" i="1"/>
  <c r="F173" i="1"/>
  <c r="F164" i="1"/>
  <c r="F161" i="1"/>
  <c r="F148" i="1"/>
  <c r="F145" i="1"/>
  <c r="F142" i="1"/>
  <c r="F136" i="1"/>
  <c r="F135" i="1"/>
  <c r="F133" i="1"/>
  <c r="F130" i="1"/>
  <c r="F129" i="1"/>
  <c r="F128" i="1"/>
  <c r="F122" i="1"/>
  <c r="F121" i="1"/>
  <c r="F111" i="1"/>
  <c r="F110" i="1"/>
  <c r="F107" i="1"/>
  <c r="F106" i="1"/>
  <c r="F103" i="1"/>
  <c r="F102" i="1"/>
  <c r="F99" i="1"/>
  <c r="F93" i="1"/>
  <c r="F87" i="1"/>
  <c r="F81" i="1"/>
  <c r="F66" i="1"/>
  <c r="F74" i="1"/>
  <c r="F54" i="1" l="1"/>
  <c r="F59" i="1"/>
  <c r="F51" i="57"/>
  <c r="F86" i="31" l="1"/>
  <c r="F87" i="31"/>
  <c r="F88" i="31"/>
  <c r="F89" i="31"/>
  <c r="F90" i="31"/>
  <c r="F91" i="31"/>
  <c r="F85" i="31"/>
  <c r="F77" i="31"/>
  <c r="F78" i="31"/>
  <c r="F76" i="31"/>
  <c r="F72" i="31"/>
  <c r="F73" i="31"/>
  <c r="F46" i="23"/>
  <c r="F14" i="23"/>
  <c r="F13" i="18"/>
  <c r="F31" i="62" l="1"/>
  <c r="F28" i="62"/>
  <c r="F25" i="62"/>
  <c r="F22" i="62"/>
  <c r="F19" i="62"/>
  <c r="F16" i="62"/>
  <c r="F13" i="62"/>
  <c r="F10" i="62"/>
  <c r="F7" i="62"/>
  <c r="B56" i="61"/>
  <c r="A56" i="61"/>
  <c r="B54" i="61"/>
  <c r="A54" i="61"/>
  <c r="F46" i="61"/>
  <c r="F43" i="61"/>
  <c r="F40" i="61"/>
  <c r="F37" i="61"/>
  <c r="F34" i="61"/>
  <c r="F31" i="61"/>
  <c r="F28" i="61"/>
  <c r="F24" i="61"/>
  <c r="F21" i="61"/>
  <c r="F13" i="61"/>
  <c r="F10" i="61"/>
  <c r="F16" i="61" s="1"/>
  <c r="F54" i="61" s="1"/>
  <c r="F7" i="61"/>
  <c r="B44" i="60"/>
  <c r="A44" i="60"/>
  <c r="B42" i="60"/>
  <c r="A42" i="60"/>
  <c r="F35" i="60"/>
  <c r="F33" i="60"/>
  <c r="F31" i="60"/>
  <c r="F29" i="60"/>
  <c r="F27" i="60"/>
  <c r="F25" i="60"/>
  <c r="F23" i="60"/>
  <c r="F21" i="60"/>
  <c r="F19" i="60"/>
  <c r="F17" i="60"/>
  <c r="F15" i="60"/>
  <c r="F8" i="60"/>
  <c r="F10" i="60" s="1"/>
  <c r="F42" i="60" s="1"/>
  <c r="B29" i="59"/>
  <c r="A29" i="59"/>
  <c r="F22" i="59"/>
  <c r="F16" i="59"/>
  <c r="F10" i="59"/>
  <c r="D7" i="59"/>
  <c r="F7" i="59" s="1"/>
  <c r="B116" i="58"/>
  <c r="A116" i="58"/>
  <c r="B114" i="58"/>
  <c r="A114" i="58"/>
  <c r="B112" i="58"/>
  <c r="A112" i="58"/>
  <c r="B110" i="58"/>
  <c r="A110" i="58"/>
  <c r="B108" i="58"/>
  <c r="A108" i="58"/>
  <c r="F101" i="58"/>
  <c r="F99" i="58"/>
  <c r="D91" i="58"/>
  <c r="F91" i="58" s="1"/>
  <c r="F87" i="58"/>
  <c r="F84" i="58"/>
  <c r="F81" i="58"/>
  <c r="F78" i="58"/>
  <c r="F75" i="58"/>
  <c r="F72" i="58"/>
  <c r="F69" i="58"/>
  <c r="F66" i="58"/>
  <c r="F63" i="58"/>
  <c r="F60" i="58"/>
  <c r="F57" i="58"/>
  <c r="F54" i="58"/>
  <c r="F51" i="58"/>
  <c r="F48" i="58"/>
  <c r="F40" i="58"/>
  <c r="F43" i="58" s="1"/>
  <c r="F112" i="58" s="1"/>
  <c r="D30" i="58"/>
  <c r="D33" i="58" s="1"/>
  <c r="F33" i="58" s="1"/>
  <c r="F27" i="58"/>
  <c r="F24" i="58"/>
  <c r="F21" i="58"/>
  <c r="F18" i="58"/>
  <c r="F10" i="58"/>
  <c r="F7" i="58"/>
  <c r="B63" i="57"/>
  <c r="A63" i="57"/>
  <c r="B61" i="57"/>
  <c r="A61" i="57"/>
  <c r="F48" i="57"/>
  <c r="F45" i="57"/>
  <c r="F42" i="57"/>
  <c r="F39" i="57"/>
  <c r="F36" i="57"/>
  <c r="F33" i="57"/>
  <c r="F30" i="57"/>
  <c r="F27" i="57"/>
  <c r="F24" i="57"/>
  <c r="F15" i="57"/>
  <c r="F12" i="57"/>
  <c r="F9" i="57"/>
  <c r="F94" i="58" l="1"/>
  <c r="F114" i="58" s="1"/>
  <c r="F37" i="60"/>
  <c r="F44" i="60" s="1"/>
  <c r="F56" i="57"/>
  <c r="F63" i="57" s="1"/>
  <c r="F13" i="58"/>
  <c r="F108" i="58" s="1"/>
  <c r="F103" i="58"/>
  <c r="F116" i="58" s="1"/>
  <c r="F19" i="57"/>
  <c r="F61" i="57" s="1"/>
  <c r="F25" i="59"/>
  <c r="F29" i="59" s="1"/>
  <c r="F31" i="59" s="1"/>
  <c r="F13" i="56" s="1"/>
  <c r="F35" i="62"/>
  <c r="F19" i="56" s="1"/>
  <c r="F49" i="61"/>
  <c r="F56" i="61" s="1"/>
  <c r="F58" i="61" s="1"/>
  <c r="F17" i="56" s="1"/>
  <c r="F46" i="60"/>
  <c r="F15" i="56" s="1"/>
  <c r="F30" i="58"/>
  <c r="F36" i="58" s="1"/>
  <c r="F110" i="58" s="1"/>
  <c r="F118" i="58" s="1"/>
  <c r="F11" i="56" s="1"/>
  <c r="F65" i="57" l="1"/>
  <c r="F9" i="56" s="1"/>
  <c r="F21" i="56" s="1"/>
  <c r="H9" i="21" l="1"/>
  <c r="F12" i="13"/>
  <c r="F78" i="13" l="1"/>
  <c r="F19" i="37" l="1"/>
  <c r="F228" i="1" l="1"/>
  <c r="F211" i="1"/>
  <c r="F204" i="1"/>
  <c r="F185" i="1" l="1"/>
  <c r="F167" i="1"/>
  <c r="F118" i="1"/>
  <c r="F139" i="1"/>
  <c r="F125" i="1"/>
  <c r="F96" i="1" l="1"/>
  <c r="F69" i="1"/>
  <c r="F115" i="1"/>
  <c r="F114" i="1"/>
  <c r="F35" i="1"/>
  <c r="F24" i="1"/>
  <c r="F23" i="1"/>
  <c r="F318" i="1" l="1"/>
  <c r="F51" i="1" l="1"/>
  <c r="F22" i="1"/>
  <c r="F49" i="1"/>
  <c r="F47" i="1"/>
  <c r="F34" i="1"/>
  <c r="F33" i="1"/>
  <c r="F32" i="1"/>
  <c r="F31" i="1"/>
  <c r="F30" i="1"/>
  <c r="F20" i="1"/>
  <c r="F21" i="1"/>
  <c r="F19" i="1"/>
  <c r="F40" i="1"/>
  <c r="F29" i="1" l="1"/>
  <c r="F18" i="1"/>
  <c r="F17" i="1"/>
  <c r="F16" i="1"/>
  <c r="F17" i="30" l="1"/>
  <c r="F16" i="30"/>
  <c r="F15" i="30"/>
  <c r="F14" i="30"/>
  <c r="F13" i="30"/>
  <c r="F12" i="30"/>
  <c r="F11" i="30"/>
  <c r="F10" i="30"/>
  <c r="F9" i="30"/>
  <c r="F8" i="30"/>
  <c r="F7" i="30"/>
  <c r="F6" i="30"/>
  <c r="F5" i="30"/>
  <c r="F4" i="30"/>
  <c r="F81" i="31"/>
  <c r="F80" i="31"/>
  <c r="F79" i="31"/>
  <c r="F74" i="31"/>
  <c r="F71" i="31"/>
  <c r="F70" i="31"/>
  <c r="F69" i="31"/>
  <c r="F68" i="31"/>
  <c r="F67" i="31"/>
  <c r="F66" i="31"/>
  <c r="F65" i="31"/>
  <c r="F64" i="31"/>
  <c r="F63" i="31"/>
  <c r="F62" i="31"/>
  <c r="F61" i="31"/>
  <c r="F60" i="31"/>
  <c r="F59" i="31"/>
  <c r="F58" i="31"/>
  <c r="F57" i="31"/>
  <c r="F56" i="31"/>
  <c r="F55" i="31"/>
  <c r="F54" i="31"/>
  <c r="F53" i="31"/>
  <c r="F52" i="31"/>
  <c r="F51" i="31"/>
  <c r="F50" i="31"/>
  <c r="F49" i="31"/>
  <c r="F48" i="31"/>
  <c r="F47" i="31"/>
  <c r="F46" i="31"/>
  <c r="F45" i="31"/>
  <c r="F44" i="31"/>
  <c r="F43" i="31"/>
  <c r="F42" i="31"/>
  <c r="F41" i="31"/>
  <c r="F40" i="31"/>
  <c r="F35" i="31"/>
  <c r="F34" i="31"/>
  <c r="F33" i="31"/>
  <c r="F32" i="31"/>
  <c r="F31" i="31"/>
  <c r="F30" i="31"/>
  <c r="F28" i="31"/>
  <c r="F27" i="31"/>
  <c r="F26" i="31"/>
  <c r="F25" i="31"/>
  <c r="F24" i="31"/>
  <c r="F23" i="31"/>
  <c r="F21" i="31"/>
  <c r="F20" i="31"/>
  <c r="F19" i="31"/>
  <c r="F18" i="31"/>
  <c r="F17" i="31"/>
  <c r="F16" i="31"/>
  <c r="F15" i="31"/>
  <c r="F14" i="31"/>
  <c r="F13" i="31"/>
  <c r="F12" i="31"/>
  <c r="F11" i="31"/>
  <c r="F10" i="31"/>
  <c r="F9" i="31"/>
  <c r="F8" i="31"/>
  <c r="F7" i="31"/>
  <c r="F6" i="31"/>
  <c r="F51" i="29"/>
  <c r="F50" i="29"/>
  <c r="F49" i="29"/>
  <c r="F48" i="29"/>
  <c r="F47" i="29"/>
  <c r="F46" i="29"/>
  <c r="F45" i="29"/>
  <c r="F44" i="29"/>
  <c r="F43" i="29"/>
  <c r="F42" i="29"/>
  <c r="F40" i="29"/>
  <c r="F39" i="29"/>
  <c r="F38" i="29"/>
  <c r="F34" i="29"/>
  <c r="F33" i="29"/>
  <c r="F32" i="29"/>
  <c r="F30" i="29"/>
  <c r="F29" i="29"/>
  <c r="F28" i="29"/>
  <c r="F27" i="29"/>
  <c r="F26" i="29"/>
  <c r="F25" i="29"/>
  <c r="F24" i="29"/>
  <c r="F23" i="29"/>
  <c r="F22" i="29"/>
  <c r="F21" i="29"/>
  <c r="F20" i="29"/>
  <c r="F18" i="29"/>
  <c r="F17" i="29"/>
  <c r="F13" i="29"/>
  <c r="F12" i="29"/>
  <c r="F11" i="29"/>
  <c r="F10" i="29"/>
  <c r="F9" i="29"/>
  <c r="F8" i="29"/>
  <c r="F7" i="29"/>
  <c r="F6" i="29"/>
  <c r="F5" i="29"/>
  <c r="F58" i="37"/>
  <c r="F57" i="37"/>
  <c r="F56" i="37"/>
  <c r="F55" i="37"/>
  <c r="F54" i="37"/>
  <c r="F53" i="37"/>
  <c r="F52" i="37"/>
  <c r="F51" i="37"/>
  <c r="F50" i="37"/>
  <c r="F49" i="37"/>
  <c r="F48" i="37"/>
  <c r="F47" i="37"/>
  <c r="F45" i="37"/>
  <c r="F44" i="37"/>
  <c r="F43" i="37"/>
  <c r="F42" i="37"/>
  <c r="F40" i="37"/>
  <c r="F39" i="37"/>
  <c r="F38" i="37"/>
  <c r="F37" i="37"/>
  <c r="F36" i="37"/>
  <c r="F35" i="37"/>
  <c r="F34" i="37"/>
  <c r="F33" i="37"/>
  <c r="F32" i="37"/>
  <c r="F31" i="37"/>
  <c r="F30" i="37"/>
  <c r="F29" i="37"/>
  <c r="F28" i="37"/>
  <c r="F27" i="37"/>
  <c r="F26" i="37"/>
  <c r="F25" i="37"/>
  <c r="F24" i="37"/>
  <c r="F22" i="37"/>
  <c r="F21" i="37"/>
  <c r="F18" i="37"/>
  <c r="F17" i="37"/>
  <c r="F16" i="37"/>
  <c r="F15" i="37"/>
  <c r="F14" i="37"/>
  <c r="F13" i="37"/>
  <c r="F12" i="37"/>
  <c r="F11" i="37"/>
  <c r="F10" i="37"/>
  <c r="F9" i="37"/>
  <c r="F8" i="37"/>
  <c r="F7" i="37"/>
  <c r="F6" i="37"/>
  <c r="F5" i="37"/>
  <c r="F4" i="37"/>
  <c r="E73" i="27" l="1"/>
  <c r="F73" i="27" s="1"/>
  <c r="E81" i="27"/>
  <c r="F81" i="27" s="1"/>
  <c r="F14" i="29"/>
  <c r="F52" i="29"/>
  <c r="F82" i="31"/>
  <c r="E56" i="27"/>
  <c r="F56" i="27" s="1"/>
  <c r="E88" i="27"/>
  <c r="F88" i="27" s="1"/>
  <c r="E24" i="27"/>
  <c r="F24" i="27" s="1"/>
  <c r="F90" i="27" s="1"/>
  <c r="F59" i="37"/>
  <c r="H4" i="32" s="1"/>
  <c r="F35" i="29"/>
  <c r="F18" i="30"/>
  <c r="H7" i="32" s="1"/>
  <c r="F92" i="31"/>
  <c r="E35" i="27"/>
  <c r="F35" i="27" s="1"/>
  <c r="E65" i="27"/>
  <c r="F65" i="27" s="1"/>
  <c r="F36" i="31"/>
  <c r="F94" i="31" l="1"/>
  <c r="H6" i="32" s="1"/>
  <c r="F82" i="27"/>
  <c r="H3" i="32" s="1"/>
  <c r="F54" i="29"/>
  <c r="H5" i="32" s="1"/>
  <c r="F409" i="33"/>
  <c r="F411" i="33" s="1"/>
  <c r="H8" i="35" s="1"/>
  <c r="F402" i="33"/>
  <c r="F399" i="33"/>
  <c r="F396" i="33"/>
  <c r="F393" i="33"/>
  <c r="F386" i="33"/>
  <c r="F383" i="33"/>
  <c r="F380" i="33"/>
  <c r="F377" i="33"/>
  <c r="F376" i="33"/>
  <c r="F375" i="33"/>
  <c r="F372" i="33"/>
  <c r="F363" i="33"/>
  <c r="F354" i="33"/>
  <c r="F328" i="33"/>
  <c r="F319" i="33"/>
  <c r="F310" i="33"/>
  <c r="F283" i="33"/>
  <c r="F273" i="33"/>
  <c r="F240" i="33"/>
  <c r="F238" i="33"/>
  <c r="F235" i="33"/>
  <c r="F232" i="33"/>
  <c r="F229" i="33"/>
  <c r="F228" i="33"/>
  <c r="F227" i="33"/>
  <c r="F224" i="33"/>
  <c r="F221" i="33"/>
  <c r="F218" i="33"/>
  <c r="D217" i="33"/>
  <c r="F217" i="33" s="1"/>
  <c r="F213" i="33"/>
  <c r="F212" i="33"/>
  <c r="F211" i="33"/>
  <c r="F210" i="33"/>
  <c r="F209" i="33"/>
  <c r="F208" i="33"/>
  <c r="F207" i="33"/>
  <c r="F206" i="33"/>
  <c r="F205" i="33"/>
  <c r="F204" i="33"/>
  <c r="F203" i="33"/>
  <c r="F202" i="33"/>
  <c r="F199" i="33"/>
  <c r="F198" i="33"/>
  <c r="F197" i="33"/>
  <c r="F194" i="33"/>
  <c r="F193" i="33"/>
  <c r="F192" i="33"/>
  <c r="F191" i="33"/>
  <c r="F190" i="33"/>
  <c r="F189" i="33"/>
  <c r="F186" i="33"/>
  <c r="F182" i="33"/>
  <c r="F178" i="33"/>
  <c r="F174" i="33"/>
  <c r="F173" i="33"/>
  <c r="F172" i="33"/>
  <c r="F169" i="33"/>
  <c r="F165" i="33"/>
  <c r="F162" i="33"/>
  <c r="F159" i="33"/>
  <c r="F156" i="33"/>
  <c r="F153" i="33"/>
  <c r="F150" i="33"/>
  <c r="F147" i="33"/>
  <c r="F144" i="33"/>
  <c r="F141" i="33"/>
  <c r="F138" i="33"/>
  <c r="F135" i="33"/>
  <c r="F132" i="33"/>
  <c r="F128" i="33"/>
  <c r="F125" i="33"/>
  <c r="F122" i="33"/>
  <c r="F119" i="33"/>
  <c r="F117" i="33"/>
  <c r="F115" i="33"/>
  <c r="F113" i="33"/>
  <c r="F111" i="33"/>
  <c r="F108" i="33"/>
  <c r="F104" i="33"/>
  <c r="F100" i="33"/>
  <c r="F98" i="33"/>
  <c r="F96" i="33"/>
  <c r="F94" i="33"/>
  <c r="F91" i="33"/>
  <c r="F88" i="33"/>
  <c r="F78" i="33"/>
  <c r="F76" i="33"/>
  <c r="F74" i="33"/>
  <c r="F71" i="33"/>
  <c r="F69" i="33"/>
  <c r="F65" i="33"/>
  <c r="F59" i="33"/>
  <c r="F55" i="33"/>
  <c r="F53" i="33"/>
  <c r="F51" i="33"/>
  <c r="F47" i="33"/>
  <c r="F45" i="33"/>
  <c r="F42" i="33"/>
  <c r="F40" i="33"/>
  <c r="F38" i="33"/>
  <c r="F35" i="33"/>
  <c r="F26" i="33"/>
  <c r="F24" i="33"/>
  <c r="F22" i="33"/>
  <c r="F19" i="33"/>
  <c r="F18" i="33"/>
  <c r="F17" i="33"/>
  <c r="F14" i="33"/>
  <c r="F388" i="33" l="1"/>
  <c r="H6" i="35" s="1"/>
  <c r="F81" i="33"/>
  <c r="H4" i="35" s="1"/>
  <c r="F244" i="33"/>
  <c r="H5" i="35" s="1"/>
  <c r="F404" i="33"/>
  <c r="H7" i="35" s="1"/>
  <c r="F29" i="33"/>
  <c r="H3" i="35" s="1"/>
  <c r="D157" i="13" l="1"/>
  <c r="F157" i="13" s="1"/>
  <c r="D155" i="13"/>
  <c r="F153" i="13"/>
  <c r="D151" i="13"/>
  <c r="D149" i="13"/>
  <c r="D147" i="13"/>
  <c r="D143" i="13"/>
  <c r="D137" i="13"/>
  <c r="D135" i="13"/>
  <c r="F125" i="13"/>
  <c r="F121" i="13"/>
  <c r="F120" i="13"/>
  <c r="F119" i="13"/>
  <c r="F118" i="13"/>
  <c r="F117" i="13"/>
  <c r="F111" i="13"/>
  <c r="F110" i="13"/>
  <c r="F109" i="13"/>
  <c r="F104" i="13"/>
  <c r="F103" i="13"/>
  <c r="F102" i="13"/>
  <c r="F97" i="13"/>
  <c r="F96" i="13"/>
  <c r="D77" i="13"/>
  <c r="F48" i="13"/>
  <c r="F46" i="13"/>
  <c r="F44" i="13"/>
  <c r="F43" i="13"/>
  <c r="F40" i="13"/>
  <c r="F38" i="13"/>
  <c r="D36" i="13"/>
  <c r="F36" i="13" s="1"/>
  <c r="F28" i="13"/>
  <c r="F8" i="13"/>
  <c r="F14" i="13" l="1"/>
  <c r="H4" i="14" s="1"/>
  <c r="F127" i="13"/>
  <c r="H8" i="14" s="1"/>
  <c r="F32" i="13"/>
  <c r="H5" i="14" s="1"/>
  <c r="F50" i="13"/>
  <c r="H6" i="14" s="1"/>
  <c r="F82" i="13"/>
  <c r="H7" i="14" s="1"/>
  <c r="F159" i="13"/>
  <c r="H9" i="14" s="1"/>
  <c r="H11" i="14" l="1"/>
  <c r="H4" i="21" s="1"/>
  <c r="F35" i="18"/>
  <c r="F20" i="18"/>
  <c r="F15" i="16"/>
  <c r="F45" i="16"/>
  <c r="F44" i="16"/>
  <c r="F43" i="16"/>
  <c r="F42" i="16"/>
  <c r="F41" i="16"/>
  <c r="F40" i="16"/>
  <c r="F39" i="16"/>
  <c r="F390" i="1"/>
  <c r="F378" i="1"/>
  <c r="F375" i="1"/>
  <c r="F365" i="1"/>
  <c r="F372" i="1"/>
  <c r="F314" i="1"/>
  <c r="F287" i="1" l="1"/>
  <c r="F215" i="1"/>
  <c r="F182" i="1"/>
  <c r="F181" i="1"/>
  <c r="F45" i="1"/>
  <c r="F38" i="1"/>
  <c r="F27" i="1"/>
  <c r="H11" i="35" l="1"/>
  <c r="H8" i="21" s="1"/>
  <c r="D624" i="1" l="1"/>
  <c r="H10" i="32"/>
  <c r="H7" i="21" s="1"/>
  <c r="F289" i="23" l="1"/>
  <c r="F293" i="23" s="1"/>
  <c r="H11" i="25" s="1"/>
  <c r="F277" i="23"/>
  <c r="F272" i="23"/>
  <c r="F270" i="23"/>
  <c r="F265" i="23"/>
  <c r="F262" i="23"/>
  <c r="D260" i="23"/>
  <c r="F260" i="23" s="1"/>
  <c r="D259" i="23"/>
  <c r="F259" i="23" s="1"/>
  <c r="D255" i="23"/>
  <c r="F255" i="23" s="1"/>
  <c r="D254" i="23"/>
  <c r="F239" i="23"/>
  <c r="F235" i="23"/>
  <c r="F234" i="23"/>
  <c r="F229" i="23"/>
  <c r="F226" i="23"/>
  <c r="F224" i="23"/>
  <c r="F220" i="23"/>
  <c r="F216" i="23"/>
  <c r="F212" i="23"/>
  <c r="F211" i="23"/>
  <c r="F210" i="23"/>
  <c r="F209" i="23"/>
  <c r="D205" i="23"/>
  <c r="F205" i="23" s="1"/>
  <c r="D201" i="23"/>
  <c r="F201" i="23" s="1"/>
  <c r="D200" i="23"/>
  <c r="F200" i="23" s="1"/>
  <c r="D199" i="23"/>
  <c r="F199" i="23" s="1"/>
  <c r="D198" i="23"/>
  <c r="F198" i="23" s="1"/>
  <c r="F179" i="23"/>
  <c r="F178" i="23"/>
  <c r="F172" i="23"/>
  <c r="F170" i="23"/>
  <c r="F169" i="23"/>
  <c r="F168" i="23"/>
  <c r="F167" i="23"/>
  <c r="F162" i="23"/>
  <c r="D160" i="23"/>
  <c r="F160" i="23" s="1"/>
  <c r="D156" i="23"/>
  <c r="F156" i="23" s="1"/>
  <c r="D155" i="23"/>
  <c r="F155" i="23" s="1"/>
  <c r="D154" i="23"/>
  <c r="D153" i="23"/>
  <c r="F153" i="23" s="1"/>
  <c r="F140" i="23"/>
  <c r="F131" i="23"/>
  <c r="F128" i="23"/>
  <c r="F126" i="23"/>
  <c r="F124" i="23"/>
  <c r="F119" i="23"/>
  <c r="F117" i="23"/>
  <c r="F115" i="23"/>
  <c r="F113" i="23"/>
  <c r="F111" i="23"/>
  <c r="F109" i="23"/>
  <c r="F107" i="23"/>
  <c r="F105" i="23"/>
  <c r="F103" i="23"/>
  <c r="D98" i="23"/>
  <c r="F98" i="23" s="1"/>
  <c r="D97" i="23"/>
  <c r="F85" i="23"/>
  <c r="F83" i="23"/>
  <c r="F72" i="23"/>
  <c r="F69" i="23"/>
  <c r="D6" i="23" l="1"/>
  <c r="D20" i="23" s="1"/>
  <c r="F20" i="23" s="1"/>
  <c r="F90" i="23"/>
  <c r="H6" i="25" s="1"/>
  <c r="F75" i="23"/>
  <c r="H5" i="25" s="1"/>
  <c r="D38" i="23"/>
  <c r="D279" i="23"/>
  <c r="F279" i="23" s="1"/>
  <c r="F6" i="23"/>
  <c r="D23" i="23"/>
  <c r="F23" i="23" s="1"/>
  <c r="D41" i="23"/>
  <c r="F38" i="23"/>
  <c r="D181" i="23"/>
  <c r="F154" i="23"/>
  <c r="D241" i="23"/>
  <c r="F97" i="23"/>
  <c r="D134" i="23"/>
  <c r="F254" i="23"/>
  <c r="D17" i="23" l="1"/>
  <c r="F17" i="23" s="1"/>
  <c r="D9" i="23"/>
  <c r="F9" i="23" s="1"/>
  <c r="F282" i="23"/>
  <c r="H10" i="25" s="1"/>
  <c r="F134" i="23"/>
  <c r="D137" i="23"/>
  <c r="D26" i="23"/>
  <c r="F26" i="23" s="1"/>
  <c r="F13" i="23"/>
  <c r="D184" i="23"/>
  <c r="F184" i="23" s="1"/>
  <c r="F181" i="23"/>
  <c r="D187" i="23"/>
  <c r="F187" i="23" s="1"/>
  <c r="D55" i="23"/>
  <c r="F55" i="23" s="1"/>
  <c r="D49" i="23"/>
  <c r="F49" i="23" s="1"/>
  <c r="F41" i="23"/>
  <c r="D52" i="23"/>
  <c r="F52" i="23" s="1"/>
  <c r="D244" i="23"/>
  <c r="F244" i="23" s="1"/>
  <c r="F241" i="23"/>
  <c r="F45" i="23"/>
  <c r="F29" i="23" l="1"/>
  <c r="F33" i="23" s="1"/>
  <c r="H3" i="25" s="1"/>
  <c r="F190" i="23"/>
  <c r="H8" i="25" s="1"/>
  <c r="D143" i="23"/>
  <c r="F143" i="23" s="1"/>
  <c r="F137" i="23"/>
  <c r="F247" i="23"/>
  <c r="H9" i="25" s="1"/>
  <c r="F146" i="23" l="1"/>
  <c r="H7" i="25" s="1"/>
  <c r="F58" i="23"/>
  <c r="F61" i="23"/>
  <c r="F64" i="23" l="1"/>
  <c r="H4" i="25" s="1"/>
  <c r="H14" i="25" s="1"/>
  <c r="H6" i="21" s="1"/>
  <c r="F22" i="18" l="1"/>
  <c r="F21" i="18"/>
  <c r="F32" i="18"/>
  <c r="F31" i="18"/>
  <c r="F30" i="18"/>
  <c r="F25" i="18"/>
  <c r="F10" i="18"/>
  <c r="F41" i="18" s="1"/>
  <c r="F26" i="15"/>
  <c r="F23" i="15"/>
  <c r="F20" i="15"/>
  <c r="F17" i="15"/>
  <c r="F14" i="15"/>
  <c r="F8" i="15"/>
  <c r="F397" i="16"/>
  <c r="F398" i="16" s="1"/>
  <c r="F381" i="16"/>
  <c r="F380" i="16"/>
  <c r="F379" i="16"/>
  <c r="F373" i="16"/>
  <c r="F372" i="16"/>
  <c r="F371" i="16"/>
  <c r="F370" i="16"/>
  <c r="F369" i="16"/>
  <c r="F362" i="16"/>
  <c r="F361" i="16"/>
  <c r="F360" i="16"/>
  <c r="F359" i="16"/>
  <c r="F358" i="16"/>
  <c r="F357" i="16"/>
  <c r="F352" i="16"/>
  <c r="F351" i="16"/>
  <c r="F350" i="16"/>
  <c r="F344" i="16"/>
  <c r="F343" i="16"/>
  <c r="F342" i="16"/>
  <c r="F332" i="16"/>
  <c r="F331" i="16"/>
  <c r="F330" i="16"/>
  <c r="F329" i="16"/>
  <c r="F328" i="16"/>
  <c r="F322" i="16"/>
  <c r="F321" i="16"/>
  <c r="F320" i="16"/>
  <c r="F319" i="16"/>
  <c r="F318" i="16"/>
  <c r="F317" i="16"/>
  <c r="F312" i="16"/>
  <c r="F311" i="16"/>
  <c r="F310" i="16"/>
  <c r="F304" i="16"/>
  <c r="F303" i="16"/>
  <c r="F302" i="16"/>
  <c r="F292" i="16"/>
  <c r="F291" i="16"/>
  <c r="F290" i="16"/>
  <c r="F289" i="16"/>
  <c r="F288" i="16"/>
  <c r="F282" i="16"/>
  <c r="F281" i="16"/>
  <c r="F280" i="16"/>
  <c r="F279" i="16"/>
  <c r="F278" i="16"/>
  <c r="F277" i="16"/>
  <c r="F272" i="16"/>
  <c r="F271" i="16"/>
  <c r="F270" i="16"/>
  <c r="F264" i="16"/>
  <c r="F263" i="16"/>
  <c r="F262" i="16"/>
  <c r="F253" i="16"/>
  <c r="F252" i="16"/>
  <c r="F251" i="16"/>
  <c r="F245" i="16"/>
  <c r="F244" i="16"/>
  <c r="F243" i="16"/>
  <c r="F242" i="16"/>
  <c r="F241" i="16"/>
  <c r="F234" i="16"/>
  <c r="F233" i="16"/>
  <c r="F232" i="16"/>
  <c r="F231" i="16"/>
  <c r="F230" i="16"/>
  <c r="F229" i="16"/>
  <c r="F224" i="16"/>
  <c r="F223" i="16"/>
  <c r="F222" i="16"/>
  <c r="F216" i="16"/>
  <c r="F215" i="16"/>
  <c r="F214" i="16"/>
  <c r="F204" i="16"/>
  <c r="F203" i="16"/>
  <c r="F202" i="16"/>
  <c r="F201" i="16"/>
  <c r="F200" i="16"/>
  <c r="F194" i="16"/>
  <c r="F193" i="16"/>
  <c r="F192" i="16"/>
  <c r="F191" i="16"/>
  <c r="F190" i="16"/>
  <c r="F189" i="16"/>
  <c r="F184" i="16"/>
  <c r="F183" i="16"/>
  <c r="F182" i="16"/>
  <c r="F176" i="16"/>
  <c r="F175" i="16"/>
  <c r="F174" i="16"/>
  <c r="F164" i="16"/>
  <c r="F163" i="16"/>
  <c r="F162" i="16"/>
  <c r="F161" i="16"/>
  <c r="F160" i="16"/>
  <c r="F159" i="16"/>
  <c r="F154" i="16"/>
  <c r="F153" i="16"/>
  <c r="F152" i="16"/>
  <c r="F146" i="16"/>
  <c r="F145" i="16"/>
  <c r="F144" i="16"/>
  <c r="F135" i="16"/>
  <c r="F134" i="16"/>
  <c r="F133" i="16"/>
  <c r="F132" i="16"/>
  <c r="F131" i="16"/>
  <c r="F130" i="16"/>
  <c r="F125" i="16"/>
  <c r="F124" i="16"/>
  <c r="F123" i="16"/>
  <c r="F117" i="16"/>
  <c r="F116" i="16"/>
  <c r="F115" i="16"/>
  <c r="F106" i="16"/>
  <c r="F105" i="16"/>
  <c r="F104" i="16"/>
  <c r="F103" i="16"/>
  <c r="F102" i="16"/>
  <c r="F101" i="16"/>
  <c r="F96" i="16"/>
  <c r="F95" i="16"/>
  <c r="F94" i="16"/>
  <c r="F89" i="16"/>
  <c r="F88" i="16"/>
  <c r="F87" i="16"/>
  <c r="F86" i="16"/>
  <c r="F85" i="16"/>
  <c r="F75" i="16"/>
  <c r="F74" i="16"/>
  <c r="F73" i="16"/>
  <c r="F72" i="16"/>
  <c r="F71" i="16"/>
  <c r="F70" i="16"/>
  <c r="F69" i="16"/>
  <c r="F64" i="16"/>
  <c r="F63" i="16"/>
  <c r="F62" i="16"/>
  <c r="F56" i="16"/>
  <c r="F55" i="16"/>
  <c r="F54" i="16"/>
  <c r="F34" i="16"/>
  <c r="F33" i="16"/>
  <c r="F32" i="16"/>
  <c r="F31" i="16"/>
  <c r="F25" i="16"/>
  <c r="F24" i="16"/>
  <c r="F23" i="16"/>
  <c r="F17" i="16"/>
  <c r="F16" i="16"/>
  <c r="F6" i="16"/>
  <c r="F37" i="18" l="1"/>
  <c r="F42" i="18" s="1"/>
  <c r="F43" i="18" s="1"/>
  <c r="H6" i="20" s="1"/>
  <c r="F28" i="15"/>
  <c r="H5" i="20" s="1"/>
  <c r="F391" i="16"/>
  <c r="F295" i="16"/>
  <c r="F384" i="16"/>
  <c r="F8" i="16"/>
  <c r="F77" i="16"/>
  <c r="F108" i="16"/>
  <c r="F47" i="16"/>
  <c r="F255" i="16"/>
  <c r="F137" i="16"/>
  <c r="F167" i="16"/>
  <c r="F207" i="16"/>
  <c r="F335" i="16"/>
  <c r="F401" i="16" l="1"/>
  <c r="H4" i="20" l="1"/>
  <c r="H9" i="20" s="1"/>
  <c r="H5" i="21" s="1"/>
  <c r="F627" i="1"/>
  <c r="F609" i="1"/>
  <c r="F592" i="1"/>
  <c r="F575" i="1"/>
  <c r="F555" i="1"/>
  <c r="F538" i="1"/>
  <c r="F522" i="1"/>
  <c r="F506" i="1"/>
  <c r="F494" i="1"/>
  <c r="F482" i="1"/>
  <c r="F470" i="1"/>
  <c r="F460" i="1"/>
  <c r="F454" i="1"/>
  <c r="F444" i="1"/>
  <c r="F435" i="1"/>
  <c r="F428" i="1"/>
  <c r="F420" i="1"/>
  <c r="F630" i="1" l="1"/>
  <c r="H13" i="10" s="1"/>
  <c r="F360" i="1"/>
  <c r="F359" i="1"/>
  <c r="F294" i="1"/>
  <c r="F77" i="1" l="1"/>
  <c r="F152" i="1"/>
  <c r="F153" i="1"/>
  <c r="F65" i="1"/>
  <c r="F353" i="1" l="1"/>
  <c r="F351" i="1"/>
  <c r="F369" i="1" l="1"/>
  <c r="F349" i="1"/>
  <c r="F335" i="1"/>
  <c r="F334" i="1"/>
  <c r="F330" i="1"/>
  <c r="F305" i="1"/>
  <c r="F304" i="1"/>
  <c r="F301" i="1"/>
  <c r="F298" i="1"/>
  <c r="F297" i="1"/>
  <c r="F275" i="1"/>
  <c r="F273" i="1"/>
  <c r="F271" i="1"/>
  <c r="F267" i="1"/>
  <c r="F266" i="1"/>
  <c r="F250" i="1"/>
  <c r="F246" i="1"/>
  <c r="F233" i="1"/>
  <c r="F219" i="1"/>
  <c r="F201" i="1"/>
  <c r="F200" i="1"/>
  <c r="F180" i="1"/>
  <c r="F179" i="1"/>
  <c r="F178" i="1"/>
  <c r="F177" i="1"/>
  <c r="F170" i="1"/>
  <c r="F160" i="1"/>
  <c r="F146" i="1"/>
  <c r="F92" i="1"/>
  <c r="F89" i="1"/>
  <c r="F79" i="1"/>
  <c r="F71" i="1"/>
  <c r="F42" i="1"/>
  <c r="F14" i="1"/>
  <c r="H3" i="10" l="1"/>
  <c r="F393" i="1"/>
  <c r="H12" i="10" s="1"/>
  <c r="F344" i="1"/>
  <c r="H11" i="10" s="1"/>
  <c r="F155" i="1"/>
  <c r="H5" i="10" s="1"/>
  <c r="F278" i="1"/>
  <c r="H8" i="10" s="1"/>
  <c r="F194" i="1"/>
  <c r="H6" i="10" s="1"/>
  <c r="F307" i="1"/>
  <c r="H10" i="10" s="1"/>
  <c r="F239" i="1"/>
  <c r="H7" i="10" s="1"/>
  <c r="F289" i="1"/>
  <c r="H9" i="10" s="1"/>
  <c r="F83" i="1"/>
  <c r="H4" i="10" s="1"/>
  <c r="H16" i="10" l="1"/>
  <c r="H3" i="21" l="1"/>
  <c r="H11" i="21" s="1"/>
</calcChain>
</file>

<file path=xl/sharedStrings.xml><?xml version="1.0" encoding="utf-8"?>
<sst xmlns="http://schemas.openxmlformats.org/spreadsheetml/2006/main" count="3917" uniqueCount="2157">
  <si>
    <t>kg</t>
  </si>
  <si>
    <t>kom</t>
  </si>
  <si>
    <t>Količina</t>
  </si>
  <si>
    <t>I</t>
  </si>
  <si>
    <t>II</t>
  </si>
  <si>
    <t>III</t>
  </si>
  <si>
    <t>IV</t>
  </si>
  <si>
    <t>V</t>
  </si>
  <si>
    <t>VI</t>
  </si>
  <si>
    <t>Ukupno</t>
  </si>
  <si>
    <t>Jedinična cijena</t>
  </si>
  <si>
    <t>R.Br.</t>
  </si>
  <si>
    <t xml:space="preserve"> ZEMLJANI RADOVI  UKUPNO:</t>
  </si>
  <si>
    <t xml:space="preserve">RADOVI PRIPREME I UREĐENJA GRADILIŠTA UKUPNO:   </t>
  </si>
  <si>
    <t>kompl</t>
  </si>
  <si>
    <t>Sve mjere ugradbe kao i broj komada prije izrade kontrolirati u naravi.</t>
  </si>
  <si>
    <t>Za sve radove predviđene troškovnikom izvođač je dužan pribaviti ateste od odgovarajućih instituta, izjave o svojstvima za kvalitetu materijala, površinske obrade kao i antikorozivne zaštite.</t>
  </si>
  <si>
    <t>Svi bravarski elementi ugrađuju se varenjem na prethodno ostavljena sidra odnosno pomoću vijaka ili  posredstvom plastićnih ili metalnih čepova, što će u pojedinom detalju biti određeno.</t>
  </si>
  <si>
    <t>Okov je sadržan u jediničnoj cijeni. 
Okov na protupožarnim vratima mora biti vatrootporan.</t>
  </si>
  <si>
    <t>Vanjska bravarija izvodi se sa prekinutim toplinskim mostom, a unutarnja bez prekinutog toplinskog mosta.</t>
  </si>
  <si>
    <t>Kod spajanja vijcima svaki sastav mora biti tako konstruktivno riješen da na vanjskim površinama nema vidljivih vijaka. Kod prozorskih i sl. profila specijalni umeci od tvrdog PVC materijala moraju osigurati  kvalitetu i čisti sastav dvaju profila.</t>
  </si>
  <si>
    <t xml:space="preserve">Građevinska bravarija izvodi se i od aluminijskih vučenih profila formiranih prema tvorničkim detaljima koji omogućuju izradu elemenata sa ili bez prekinutog toplinskog mosta, kao i al. limova d = 0,7- 3 mm. Željezni dijelovi spajaju se varenjem. </t>
  </si>
  <si>
    <t>Građevinska bravarija izvodi se od standardnih čeličnih vučenih cijevi i L profila kao i ČN profila formiranih prema tvorničkim detaljima, te ČN limova d = 0,7- 4 mm.</t>
  </si>
  <si>
    <t>Sva bravarija mora prije otpreme na gradilište biti pjeskarena i ličena prvim temeljnim slojem 2x ili pocinčana. 
Sva vanjska bravarija mora biti brtvena protiv prodora kiše i prašine.</t>
  </si>
  <si>
    <t>Sav materijal koji se upotrebljava za izradu bravarskih radova mora odgovarati važećim standardima.</t>
  </si>
  <si>
    <t>Izvođač radova dužan je dobaviti i montirati te u cijenu ukalkulirati sav potreban okov za besprijekornu upotrebu pojedinog bravarskog elementa bez obzira da li je u pojedinim stavkama sve iskazano.</t>
  </si>
  <si>
    <t xml:space="preserve">Izvođač treba ponuditi kompletnu cijenu proizvoda, tj. kompletnu izvedbu bravarije, ličenje, ustakljenje te drvene ili druge ispune ako je isto u dotičnoj poziciji traženo. </t>
  </si>
  <si>
    <t>OPĆI UVJETI ZA BRAVARSKE RADOVE</t>
  </si>
  <si>
    <t>Sve spojeve izvoditi standardnim preklopima ili po zahtjevu lemiti.</t>
  </si>
  <si>
    <t xml:space="preserve">Sastav i učvršćenja moraju biti tako izvedeni da elementi pri temperaturnim promjenama mogu nesmetano dilatirati, a da pri tom ostanu nepropusni. </t>
  </si>
  <si>
    <t>Svi dijelovi limenih elemenata kod kojih postoji zahtjev vodonepropusnosti moraju biti zabrtvljeni i pričvršćeni na propisan način.</t>
  </si>
  <si>
    <t>Željezni dijelovi koji dolaze u neposredan dodir sa površinom od cinčanog bakra ili cinčanog lima, moraju biti cinčani.</t>
  </si>
  <si>
    <t>Sav spojni materijal (čavli, zakovice) mora biti iz istog materijala kao i lim.</t>
  </si>
  <si>
    <t>Limarija mora biti odvojena od površine betona i žbuke bitumenskom ljepenkom ili polietilenskom folijom, što je uključeno u jediničnoj cijeni, ako nije drugačije označeno troškovnikom.</t>
  </si>
  <si>
    <t>Pričvršćenje lima vrši se mehaničkim alatima, vijcima, plastičnim čepovima i drugim nosačima (čeličnim pocinčanim nosačima).</t>
  </si>
  <si>
    <t>Mekani limovi spajaju se utorenjem ili lemljenjem, a srednje tvrdi limovi utorenjem ili zakivanjem i lemljenjem.</t>
  </si>
  <si>
    <t>Izvođač radova dužan je prije izvedbe limarije uzeti sve izmjere u naravi, a također je dužan prije početka montaže ispitati sve dijelove gdje se imaju izvesti limarski radovi, te na eventualne neispravnosti istih upozoriti nadzornog inženjera, jer će se u protivnom naknadni popravci izvršiti na račun izvođača.</t>
  </si>
  <si>
    <t>Svi ostali materijali koji nisu obuhvaćeni standardima moraju imati ateste od za to ovlaštene ustanove.</t>
  </si>
  <si>
    <t>OPĆI UVJETI ZA LIMARSKE RADOVE</t>
  </si>
  <si>
    <t>Za pločice/ ploče sve ugrađene elemente treba predočiti važeću izjavu o svojstvima</t>
  </si>
  <si>
    <t>Kod polaganja keramičkih pločica ljepljenjem potrebno je pripremiti podlogu, tj. očistiti od prašine i masnoća. Prema uputstvu proizvođača ljepila pripremiti smjesu, a zatim je nanositi na podlogu prvo ravnom, onda nazubljenom lopaticom kako bi se dobila točna optimalna debljina sloja ljepila. Pločicu utisnuti u ljepilo. Prije izvedbe opločenja pregledati podloge. U slučaju neadekvatne zidne podloge (žbuka) prije ljepljenja pločica treba podlogu impregnirati adekvatnim premazom što ide na teret izvođača zidarskih radova.</t>
  </si>
  <si>
    <t>Prije polaganja pločica na pod ljepljenjem prethodno treba provjeriti ravninu poda. Kod odstupanja većih od 0,5 cm potrebno je izvesti sloj za izravnanje posebnom masom za izravnanje, a što će se utvrditi pregledom i upisom u građevinski dnevnik od strane nadzornog inženjera.</t>
  </si>
  <si>
    <t>Prije polaganja zidnih pločica u cementnom mortu treba zid dobro očistiti i poprskati sa rijetkim cementnim mortom, zatim dolazi veza za pločice, a to je cementni mort omjera 1:2. Na svaku pločicu staviti odgovarajuću količinu morta, te je zatim pritisnuti na zid, kako bi vezni materijal, tj. mort došao po cijeloj površini pločice. Po rubovima ostaju šupljine, a kad je jedan red pločica položen, treba šupljine zaliti sa istim samo rijetkim cementnim mortom.</t>
  </si>
  <si>
    <t>Prije početka radova treba s voditeljem gradiliišta uskladiti stvarne visine ugradnje u odnosu na cjelokupni sustav izgradnje.</t>
  </si>
  <si>
    <t>OPĆI UVJETI ZA KERAMIČARSKE RADOVE</t>
  </si>
  <si>
    <t>Bojiti samo u odgovarajućim vremenskim uvjetima odnosno u primjerenim mikroklimatskim uvjetima: temperatura zraka i podloge ne smije biti niža od + 5 º C i ne viša od + 30 º C, vlažnost zraka ne smije prelaziti 80 %. Optimalna radna temperatura je od + 10º C do + 25 º C. Pri radu na otvorenom, površine prilikom bojanja i prilikom stvrdnjavanjem premazanog sloja zaštititi od utjecaja sunca i vjetra, no bez obzira na zaštitu, po kiši, magli ili jakom vjetru (≥ 30 km/h) radove ne izvoditi.</t>
  </si>
  <si>
    <t>Korozijske produkte ukloniti mehanički (ručno ili strojno) sa žičanom četkom ili s brusnim papirom. Prije odmašćivanja potrebno je obrušenu hrđu otprašiti (strojno s agregatima na komprimirani zrak ili ručno s kistom ili metlicom). Posebnu pozornost treba posvetiti dubokim kraterima koji nastaju zbog dugotrajnog hrđanja. Masnoće i ostale nečistoće ukloniti s alkoholom, acetonom, nitro razređivačem ili kojim drugim specijalnim sredstvom za odmašćivanje. Kod jako zamašćenih površina postupak odmašćivanja više puta ponoviti. Nakon odmašćivanja sve površine obrisati sa suhom pamučnom krpom (nakon brisanja na krpi ne smije ostati nečistoće). Podloga mora prije nanošenja temeljnog premaza biti suha i čista, bez prašine i drugih neprihvaćenih ili slabo prihvaćenih dijelova.</t>
  </si>
  <si>
    <t>Ličenje metalnih površina:</t>
  </si>
  <si>
    <t>Dok radovi traju, izvođač je dužan zaštititi od oštećenja ili prljanja sve ostale građevinske dijelove i opremu (podove, stakla, vrata i sl.).</t>
  </si>
  <si>
    <t>Zidove i stropove treba bojati, kad su potpuno suhi, a prije bojanja treba zakrpati sve eventualne rupe, pukotine ili krhotine, a podlogu pripremiti prema tehnologiji proizvođača boja i lakova.</t>
  </si>
  <si>
    <t>Osnovni premazi moraju se tako odabrati da su podesni za slijedeće premaze koji se predviđaju.</t>
  </si>
  <si>
    <t>Starost podložnih žbuka najmanje 3-4 tjedna. Starost masa za izravnavanje najmanje 14 dana. Gips-kartonske, nove i nejednoliko upojne podloge obavezno impregnirati.</t>
  </si>
  <si>
    <t>Prilikom primjene i sušenja temperatura podloge i zraka ne smije biti niža od +5°C ni viša od +30°C.</t>
  </si>
  <si>
    <t>Podloga mora biti suha, čvrsta i čista (bez masnih mrlja i druge prljavštine, bez slabo vezanih djelova, praha te drugih nečistoća) nosiva, suha, nesmrznuta, te prije prvog bojanja impregnirana impregnacijom. Nanosi se četkom, valjkom ili prskanjem u dva ili tri sloja, ovisno o boji i pokrivanju. Prije dodavanja vode boju treba dobro promiješati. Po prekidu rada ambalažu s bojom dobro zatvoriti, a nakon ličenja pribor oprati vodom.</t>
  </si>
  <si>
    <t>O ispravnosti izvedenih površina mjerodavna je izjava nadzornog inženjera.</t>
  </si>
  <si>
    <t>Investitor ima pravo na kontrolu kvalitete materijala kojim se radovi izvode. Ustanovi li da taj materijal ne odgovara propisanoj kvaliteti izvođač radova dužan je odstraniti lošu izvedbu i na vlastiti trošak izvesti radove sa kvalitetnim materijalom.</t>
  </si>
  <si>
    <t>Materijal za izvedbu soboslikarskih radova treba biti prvorazredan. Na oličenim površinama ne smiju se poznati tragovi četke ili valjka, ne smije biti mrlja, a ton boje treba biti ujednačen.</t>
  </si>
  <si>
    <t>OPĆI UVJETI ZA SOBOSLIKARSKE I LIČILAČKE RADOVE</t>
  </si>
  <si>
    <t>Podloga treba postići svoju izjednačujuću vlažnost i za vrijeme korištenja mora biti zaštićena od utjecaja vlage.</t>
  </si>
  <si>
    <t>Masa za izravnavanje neravnina podloge ili za dobivanje neutralnog međusloja, u slučaju da se ljepilo ne podnosi sa podlogom, mora se čvrsto i trajno vezati za podlogu i mora biti prionjiva za ljepila. Masa ne smije štetno utjecati na podlogu, ljepilo i podnu oblogu.</t>
  </si>
  <si>
    <t>Ljepila moraju biti takva da se njima postiže čvrsta i trajna veza. Ne smiju štetno utjecati na podlogu, oblogu ni zdravlje ljiudi koji s njima rade. Proizvođač je dužan za ljepilo priložiti izjavu o svojstvima kojom se potvrđuje da je ljepilo pogodno i isprobano za određenu vrstu obloge.</t>
  </si>
  <si>
    <t>Svaki proizvod koji služi za oblaganje podova mora imati izjavu o svojstvima za navedene karakteristike.</t>
  </si>
  <si>
    <t>Ukoliko za neki materijal ne postoje standardi proizvođač je dužan izjavom o svojstvima potvrditi tražene karakteristike materijala.</t>
  </si>
  <si>
    <t>Materijal za izradu obloga poda mora biti prvoklasan i odgovarati navedenim standardima, tj. mora biti negoriv, visoke otpornosti na mehanička oštećenja, jednostavan za održavanje, antistatičan, mora upijati zvuk i imati dobar koeficijent provodljivosti topline.</t>
  </si>
  <si>
    <t>Izvođač radova dužan je prije početka radova kontrolirati vlažnost podloge za postavu svih podnih obloga i iste postavljati na podlogu odgovarajuće vlažnosti za pojedini materijal podne obloge.</t>
  </si>
  <si>
    <t>OPĆI UVJETI ZA PODOPOLAGAČKE RADOVE</t>
  </si>
  <si>
    <t>S polaganjem se može započeti tek nakon što su završeni svi radovi žbukanja, izrade estriha i sl., te su dovoljno suhi, nakon ugradnje prozora i montaže svih instalacija. Zimi se za montažu mora grijati prostor, a ljeti treba osigurati prozračivanje.</t>
  </si>
  <si>
    <t>Montirane zidne ili stropne ploče treba po montaži očistiti od eventualnih nečistoća suhim postupkom. Eventualna manja oštećenja može se otkloniti kitanjem, a kod većih je potrebno zamijeniti ploču.</t>
  </si>
  <si>
    <t>Kod izvedbe zidova, obloga i spuštenih stropova od gipskartonskih ploča potrebno se pridržavati svih uputa proivođača, naročito kod uskladištenja  ploča i uvjeta temperature i vlažnosti zraka prostora u kojima će se izvoditi radovi (temperatura se smije kretati od 11 do 35º i relativna vlažnost zraka do 70 %). Ploče treba zaštiti od kondenzne vlage. Ploče trebaju prije izvedbe biti na mjestu ugradnje najmanje 24 sata, da bi se prilagodile mikroklimatskim uvjetima prostora.</t>
  </si>
  <si>
    <t>Svi materijali za pregradne stijene, obloge, spuštene stropove i ostale elemente moraju biti prvoklasni, moraju odgovarati važećim standardima, te moraju posjedovati ateste, a moraju se izvoditi prema uputama proizvođača elemenata od kojih se radovi izvode.</t>
  </si>
  <si>
    <t>OPĆI UVJETI ZA GIPSKARTONSKE RADOVE</t>
  </si>
  <si>
    <t>Sve stavke troškovnika podrazumjevaju nabavu, izradu, isporuku, montažu i razmještaj potrebnog specificiranog materijala na samoj lokaciji, izvedbu prema tehničkim propisima, sa montažom pomoću kvalificirane i stručne radne snage, a u skladu sa važećim propisima i standardima.</t>
  </si>
  <si>
    <t>OPĆI UVJETI ZA STOLARSKE RADOVE</t>
  </si>
  <si>
    <t>Izolacijski materijali od staklene i kamene mineralne vune trebaju zadovoljiti klasu protupožarnosti prema projektnim zahtjevima.</t>
  </si>
  <si>
    <t>Toplinskom izolacijom moraju se ostvariti projektirana energetska svojstva objekta. Svi materijali moraju zadovoljiti projektne zahtjeve u vidu koeficijenta toplinske provodljivosti (W/mK).</t>
  </si>
  <si>
    <t>Za toplinsku izolaciju konstrukcija izvođač je obvezan dostaviti izjavu o skuladnosti o zahtjevanoj tlačnoj čvrstoći materijala, a polaganje u svemu izvesti prema uputama proizvođača i raspisima stavaka.</t>
  </si>
  <si>
    <t xml:space="preserve">Odabrani sustav hidroizolacije mora u svemu ispunjavati projektne i tehničke zahtjeve (prionjivost, vlačna i savojna čvrtoća, protukliznost, UV stabilnost, i sl.) </t>
  </si>
  <si>
    <t>Hirdroizolacije koje se postavljaju na prostore gdje dolaze u kontakt sa pitkom vodom moraju posjedovati odobrenje nadležne institucije za takvu primjenu.</t>
  </si>
  <si>
    <t>Kod izrade bilo kojeg sustava hidroizolacija potrebno je koristiti  sistemske komponente i sistemska rješenja prema uputama proizvođača.</t>
  </si>
  <si>
    <t>Materijali za izolaciju moraju biti deponirani do ugradnje te zaštićeni nakon ugradnje u svemu prema uputama proizvođača materijala. Ukoliko se ugradi neadekvatni materijal isti se mora ukloniti i zamijeniti novim na račun izvoditelja radova.</t>
  </si>
  <si>
    <t xml:space="preserve">Hidroizolacija se ne smije oštetiti tijekom transporta i ugradnje. Prije zatvaranja, nadzorni inženjer treba pregledati hidroizolaciju te ukoliko se ustanove oštećenja ona se moraju sanirati na zadovoljavajući način na trošak izvođača. </t>
  </si>
  <si>
    <t>OPĆI UVJETI ZA IZOLATERSKE RADOVE</t>
  </si>
  <si>
    <t>Sva oštećenja nastala vezivanjem skela na krovnu konstrukciju ili prozorske otvore izvođač radova dužan je otkloniti o svom trošku.</t>
  </si>
  <si>
    <t>Ako je za izvođenje radova potrebna radna skela izvana se skela mora osigurati čvrstom ogradom na visinu do 1 m od radnog poda, a zatim skelu povezati i ukrutiti od horizontalnih pomicanja. Skela mora biti opskrbljena sa prilazima i osiguranim penjalicama za pristup na skelu. Rastavljanje i skidanje skele vrši se oprezno spuštanjem i slaganjem svih dijelova na određeno mjesto vodeći računa da se ne ošteti fasada.</t>
  </si>
  <si>
    <t>Tehnička svojstva drvene konstrukcije moraju biti takva da se u slučaju požara očuva nosivost konstrukcije ili njezinog dijela tijekom vremena prema zahtjevima projekta.</t>
  </si>
  <si>
    <t>Prije početka radova izvođač je dužan kontrolirati na gradnji sve mjere potrebne za izvedbu i usporediti ih s nacrtima. Ukoliko je došlo do većih razlika koje bi mogle utjecati na izvedbu mora o tom obavijestiti projektanta i nadzornog inženjera te zatražiti rješenje.</t>
  </si>
  <si>
    <t>OPĆI UVJETI ZA TESARSKE RADOVE</t>
  </si>
  <si>
    <t>Za estrih iznad podnog grijanja predvidjeti dodatke u sastavu i radne razdjelnice u području pragova.</t>
  </si>
  <si>
    <t>Na sudarima estriha sa zidovima, stupovima, dovratnicima i ostalim  vertikalnim elementima konstrukcije, te  oko  elemenata instalacija koji prodiru kroz pod, potrebno je izvesti  dilatacionu fugu. Fuga  se izvodi umetkom od ekspandiranog polistirena ("stiropor"), širine 1cm i visine do kote gotova poda.  Estrih  se  u  normalnim uvjetima suši 3-4  tjedna,  dok  mu vlažnost  ne padne ispod 3%  a čvrstoća naraste preko 70% . Potom se mogu  izvoditi  daljnji radovi.</t>
  </si>
  <si>
    <t xml:space="preserve">Betonska podloga izvodi se od sitnozrnog betona (najkrupnije zrno agregata za cementni estrih 8 mm), razreda tlačne čvrstoće prema projektnoj dokumentaciji, armirana u sredini visine armaturnom mrežom Q=188, ili mrežom Ø 3mm na razmaku 5 cm u oba smjera, ili mrežom prema opisu stavke.
Alternativno se umjesto mreže mogu koristiti i ojačanja sa polipropilenskim vlakancima dužine 12-18 mm u težini 1 kg/m3 betona. </t>
  </si>
  <si>
    <t>Debljinu i nagibe estriha i betonskih podloga izvesti prema projektu. Zaglada treba biti kvalitetno izvedena, kao podloga za završnu podnu oblogu.</t>
  </si>
  <si>
    <t>LAGANO ARMIRANE BETONSKE PODLOGE PODOVA I CEMENTNI ESTRIH - PLIVAJUĆI PODOVI</t>
  </si>
  <si>
    <t>Sav materijal mora odgovarati važećim standardima.</t>
  </si>
  <si>
    <t>Za rabiciranje upotrijebiti rabic pletivo od pocinčane žice 0,7 do 1 mm, a gustoća polja rabic pletiva 10 mm, ukoliko projektom nije predviđeno drugačije. Pletivo može biti kvadratično i višekutno.</t>
  </si>
  <si>
    <t>Žbukanje zidova, stropova te stupova vršiti u pogodno vrijeme, kad su isti potpuno suhi. Po velikoj zimi i vrućini treba izbjegavati žbukanje, jer tada može doći do smrzavanja odnosno pucanja uslijed prebrzog sušenja.</t>
  </si>
  <si>
    <t>ŽBUKANJE</t>
  </si>
  <si>
    <t>Svježe zidove treba zaštititi od utjecaja visoke i niske temperature i atmosferskih nepogoda.</t>
  </si>
  <si>
    <t xml:space="preserve">Pri zidanju ostaviti sve otvore za kanale, instalacije i slično, a prema projektu. </t>
  </si>
  <si>
    <t>Vapno treba biti hidratizirano. Kvaliteta vapna mora odgovarati važećim standardima.</t>
  </si>
  <si>
    <t>Pijesak mora biti čist bez organskih primjesa, a ako ih ima, treba ih pranjem otkloniti. Cement za produžni i cementni mort mora odgovarati kvaliteti cementa po važećim propisima i standardima.</t>
  </si>
  <si>
    <t>Mort mora odgovarati točno omjerima ili po količinama materijala označenim u prosječnim normama, a čvrstoća mora odgovarati važećim propisima.</t>
  </si>
  <si>
    <t>Zidati treba u potpuno horizontalnim redovima, a reške moraju biti u oba smjera širine 1 do 1,5 cm. Pri zidanju treba ih dobro zapuniti mortom, a na plohama koje će se kasnije žbukati spojnice odnosno reške, moraju biti prazne na dubini od 2 cm zbog bolje veze žbuke sa zidom.</t>
  </si>
  <si>
    <t>ZIDANJE</t>
  </si>
  <si>
    <t>OPĆI UVJETI ZA ZIDARSKE I FASADERSKE RADOVE</t>
  </si>
  <si>
    <t>Izrađena oplata, s podupiranjem, prije betoniranja mora biti od strane izvoditelja statički kontrolirana. Prije nego što se počne ugrađivati beton moraju se provjeriti dimenzije oplate i kakvoća njihove izvedbe, kao i čistoća i vlažnost oplate.</t>
  </si>
  <si>
    <t>Neposredno prije početka ugrađivanja betona oplata se mora očistiti.</t>
  </si>
  <si>
    <t>Kod nastavljanja betoniranja po visini, prilikom postavljanja oplate za tu konstrukciju treba izvesti zaštitu površina betona već gotovih konstrukcija od procjeđivanja cementnog mlijeka.</t>
  </si>
  <si>
    <t>Kad su u betonskim zidovima i drugim konstrukcijama predviđeni otvori i udubine za prolaz vodovodne i kanalizacione cijevi, cijevi centralnog grijanja i slično, kao i dimovodne i ventilacione kanale i otvore, treba još prije betoniranja izvesti i postaviti cijevi većeg profila od prolazeće cijevi da se iste mogu provući kroz zid ili konstrukciju i propisno zabrtviti.</t>
  </si>
  <si>
    <t>Za oplatu se ne smiju koristiti takvi premazi koji se ne bi mogli oprati s gotovog betona ili bi nakon pranja ostale mrlje na tim površinama.</t>
  </si>
  <si>
    <t>Oplate, kao i razna razupiranja, moraju imati takvu sigurnost i krutost da bez slijegavanja i štetnih deformacija mogu primiti opterećenja i utjecaje koji nastaju za vrijeme izvedbe radova.</t>
  </si>
  <si>
    <t>U slučaju dužeg transporta ili spore ugradnje betona  treba rabiti dodatke - usporivače vezanja.
Cement i sastav betona koji se ugrađuju u masivne elemente moraju biti takvi da ni u kom slučaju temperatura betona ugrađenog u  masu elemenata ne bude iznad 65° C. U protivnom se poduzimaju mjere za hlađenje komponenata betona ili hlađenje betona u samom elementu.
Ukoliko se betonira u posebnim uvjetima mjere zaštite moraju biti ukalkulirane u jediničnu cijenu.</t>
  </si>
  <si>
    <t>Ugrađivanje betona u kalupima ili u oplati pri vanjskim temperaturama ispod +5 ili iznad +30 °C smatra se betoniranjem u posebnim uvjetima. Za betoniranje u posebnim uvjetima moraju se osigurati posebne mjere zaštite betona. Betonu treba dodati dodatke protiv smrzavanja betona. Prije prvog smrzavanja beton mora imati najmanje 50 % zahtijevane čvrstoće. Kad se u vrlo hladnim danima skida oplata, ne smije doći do naglog hlađenja betona te se vanjske površine betona moraju zaštititi.
Pri betoniranju na visokim temperaturama početnu obradivost treba odrediti prema prethodno utvrđenom gubitku i obradivosti prilikom transporta i ugradnje.</t>
  </si>
  <si>
    <t>Prilikom izvedbe potrebno je voditi računa o ostvarenju projektiranog zaštitnog sloje betona.</t>
  </si>
  <si>
    <t>Kod izvedbe vodonepropusnih betona u jediničnu cijenu rada uključene su i sve potrebne radnje za osiguranje vodonepropusnosti betona (brtve na prekidima betoniranja, dodatak za vodonepropusnost te ostali tehnički zahtjevi).</t>
  </si>
  <si>
    <t>Svježi beton mora se ugrađivati vibriranjem u slojevima čija debljina ne smije biti veća od 50 cm. Sloj betona, koji se ugrađuje, mora vibriranjem biti dobro spojen s prethodnim donjim slojem betona. Beton treba ubacivati što bliže njegovom konačnom položaju u konstrukciji.
Kod betoniranja smiju se prekidi i radni spojevi izvesti prema pravilima struke, osim onih prekida koji su definirani projektom te se u tom slučaju smiju izvesti samo na mjestima koja su projektom određena i na način određen projektom. Na prekidima mora biti ostvarena dobra prionjivost starog i novog betona, a sam spoj mora biti vodonepropustan.
Da bi se spriječilo, kod vidljivih površina betona, naknadno provlaživanje i kristalizacija zbog procjedne vode, na mjestima prekida betoniranja, potrebno je površine radnih reški prije nastavka betoniranja premazati sredstvom za vezu starog i novog betona držeći se u svemu upute proizvođača.</t>
  </si>
  <si>
    <t>Prije betoniranja treba oplatu polijevati kod čega se treba paziti da voda ne uđe u svježi beton.</t>
  </si>
  <si>
    <t>Zabranjeno je korigiranje vode u svježem betonu bez prisustva tehnologa betona.</t>
  </si>
  <si>
    <t>Ugrađivanje betona se može početi samo na osnovu pismene potvrde o preuzimanju podloge, armature i odobrenju betoniranja od strane nadzornog inženjera.</t>
  </si>
  <si>
    <t>Kod izvođenja betonskih radova treba voditi računa o tome kakve su atmosferske prilike, tj. ako je temperatura visoka prije betoniranja politi podlogu, odnosno tlo i eventualno oplatu kako ne bi došlo do upijanja vode iz betona. S ugradnjom betona može se započeti tek kada je oplata i armatura definitivno postavljena i učvršćena.</t>
  </si>
  <si>
    <t>Za izradu betona predviđa se prirodno granulirani šljunak ili drobljeni agregat. Kameni agregat mora imati propisani granulometrijski sastav, mora biti dovoljno čvrst i postojan, ne smije sadržavati zemljanih i organskih sastojaka, niti drugih primjesa štetnih za beton i armaturu.</t>
  </si>
  <si>
    <t>AGREGAT</t>
  </si>
  <si>
    <t>Beton spravljati isključivo strojnim putem.</t>
  </si>
  <si>
    <t>OPĆI UVJETI ZA BETONSKE I ARMIRANOBETONSKE RADOVE</t>
  </si>
  <si>
    <t>Kontrola kvalitete za izradu nasipa, tekuća i kontrolna ispitivanja vrše se prema svim važećim standardima.</t>
  </si>
  <si>
    <t xml:space="preserve">Nakon iskopa terena za temelje a prije izvedbe temelja obavezno izvršiti pregled iskopa od strane geomehaničara što se posebno ne obračunava a podaci o pregledu unose se u građevinski dnevnik. </t>
  </si>
  <si>
    <t>Kod izvedbe zemljanih radova potrebno je izvršiti sve zaštitne mjere, ako se iskopi rade na većim dubinama od 2,0 m uključiti sav otežani rad među razupiračima, u skučenom prostoru, mokrom zemljištu i sl.</t>
  </si>
  <si>
    <t>OPĆI UVJETI ZA ZEMLJANE RADOVE</t>
  </si>
  <si>
    <t>Primopredaja gradilišta
Investitor predaje izvođaču građevinskih radova zemljište na kojem se izvodi građevina. Prilikom primopredaje potrebno je u građevinski dnevnik upisati sve elemente važne za primopredaju (popis dokumentacije, važne točke na gradilištu, posebne uvjete koji utječu na način gradnje i sl.)</t>
  </si>
  <si>
    <t>OPĆI UVJETI ZA PRIPREMNE RADOVE</t>
  </si>
  <si>
    <t>UREĐENJE GRADILIŠTA</t>
  </si>
  <si>
    <t>Oplate moraju biti izrađene točno po mjerama naznačenima u nacrtima te poduprte na propisan način. Izrađene oplate podnijeti odgovarajući teret, biti stabilne, dobro ukrućene i poduprte da ne bi došlo do izvijanja u bilo kojem smjeru. Oplate moraju biti izrađene tako da se mogu lako skidati bez oštećenja konstrukcije.</t>
  </si>
  <si>
    <t>Kod izrade oplate predviđeno je izrada ili doprema gotove oplate, svi prijenosi oplate po gradilištu, montaža, podupiranje, uklještenja, demontaža, čišćenje. U cijenu ulazi priprema oplate prije betoniranja (npr. kvašenje oplate prije betoniranja, mazanje same oplate i limenih kalupa i sl.).</t>
  </si>
  <si>
    <t>OPLATA</t>
  </si>
  <si>
    <t>Skele moraju biti ispravno projektirane, postavljene i održavane tako, da se ne sruše ili nekontrolirano pomaknu. Postava, korištenje i nadziranje skela u svemu moraju biti u skladu sa odredbama važećih zakona i pravilnika.</t>
  </si>
  <si>
    <t xml:space="preserve">Kod zemljanih radova u jediničnu cijenu ulaze razupore, te mostovi za prebacivanje iskopa većih dubina. </t>
  </si>
  <si>
    <t>Sve vrste skele bez obzira na visinu ulaze u jediničnu cijenu pojedinog rada osim fasadne skele koja se obračunava u posebnoj stavci.</t>
  </si>
  <si>
    <t>SKELE</t>
  </si>
  <si>
    <t>RAD</t>
  </si>
  <si>
    <t>Uskladištenje materijala treba provesti u svemu sukladno uputama proizvođača, tako da materijal bude osiguran od vlaženja, lomova i sl., jer se samo neoštećen i kvalitetan smije ugrađivati. Vezna sredstva također moraju biti prvorazredna. Cement, opeka, kameni agregat, pijesak, bitumen i sl. treba ispitati prema važećim tehničkim propisima i ateste predočiti nadzornom inženjeru.</t>
  </si>
  <si>
    <t>MATERIJAL</t>
  </si>
  <si>
    <t>Jedinične cijene primjenjivati će se na izvedene količine bez obzira u kojem postotku iste odstupaju od količine u troškovniku.</t>
  </si>
  <si>
    <t>Ukoliko se ukažu eventualne nejednakosti između projekata i stanja na gradilištu izvoditelj radova dužan je pravovremeno obavijestiti investitora i projektanta i zatražiti objašnjenja.</t>
  </si>
  <si>
    <t>Izvoditelj radova dužan je prije početka radova kontrolirati kote postojećeg terena u odnosu na relativnu +/- 0,00 kotu kod svih ulaza i kod svih unutarnjih podnih ploča.</t>
  </si>
  <si>
    <t>T R O Š K O V N I K</t>
  </si>
  <si>
    <t xml:space="preserve">UKUPNO  (kn) </t>
  </si>
  <si>
    <t>OPĆI UVJETI</t>
  </si>
  <si>
    <t xml:space="preserve">Sve mjere u planovima provjeriti  na gradilištu. </t>
  </si>
  <si>
    <t xml:space="preserve">Svi radovi koji će se zatvoriti u konstrukciju, prekriti slojevima međukatne konstrukcije ili na drugi način postati nevidljivi se mogu zatvoriti tek nakon pregleda i odobrenja nadzornog inženjera. </t>
  </si>
  <si>
    <t>Svi nekvalitetni radovi  moraju se otkloniti i zamijeniti  bez bilo kakve odštete od strane investitora.</t>
  </si>
  <si>
    <t xml:space="preserve">Izvođač i njegovi kooperanti dužni su detaljno proučiti i pregledati  svaki dio  tehničke dokumentacije te dati primjedbe na eventualne tehničke probleme koji bi mogli prouzročiti slabiju kvalitetu, postojanost ugrađenih elemenata, zastoj u izvođenju radova ili druge štete. </t>
  </si>
  <si>
    <t>Pažnju  treba posvetiti usaglašavanju građevinskih i instalaterskih nacrta. Ako izvođač ustanovi neke razlike u mjerama, nedostatke ili pogreške u podlogama, dužan je pravovremeno obavijestiti nadzornog inženjera i odgovornog projektanta, te zatražiti rješenja i/ili pojašnjenja.</t>
  </si>
  <si>
    <t>U kalkulacije izvođač mora prema ponuđenim radovima uračunati ili posebno ponuditi eventualne zaštite za zimski period kišu ili sl.
-  Izvođač je dužan svu površinsku vodu u granicama gradilišta na svim nižim nivoima redovito odstranjivati odnosno nasipavati,
-  Na gradilištu mora postojati permanentna čuvarska služba za cijelo vrijeme trajanja gradnje također uračunata 
-  Gradilište mora biti po noći dobro osvjetljeno,
-  Sve otpadne materijale  (šuta, lomovi, mort, ambalaža i sl.) treba odmah odvesti. Troškove treba ukalkulirati a ukoliko se isti neće izvršavati  investitor ima pravo čišćenja i odvoz otpada povjeriti drugome, a na teret izvođača radova.</t>
  </si>
  <si>
    <t xml:space="preserve">
Izvođač je  dužan  izraditi  PLAN DINAMIKE IZVOĐENJA RADOVA s prijedlogom roka završetka radova.</t>
  </si>
  <si>
    <t xml:space="preserve">Beton se mora proizvoditi od prethodno ispitanih i tijekom vremena kontroliranih osnovnih materijala, u pogonima za proizvodnju betona, koji su funkcionalno projektirani, prethodno ispitani i kontrolirani u toku rada.
Svojstva osnovnih materijala i ugrađenog betona moraju se dokazati laboratorijskim ispitivanjima koje će obaviti izvođač radova putem  ustanove registrirane za tu djelatnosti. 
Tekuću kontrolu osnovnih materijala i betona, koju obavlja izvođač, kontrolira nadzorni inženjer.
</t>
  </si>
  <si>
    <t xml:space="preserve">Beton se mora ugrađivati prema određenom planu. Svaki započeti betonski konstruktivni dio ili element  mora biti izbetoniran u skladu sa programom betoniranja i pravilima struke, bez obzira na uvjete izvođenja radova kao što su na primjer radno vrijeme, brze vremenske promjene, kvarovi pojedinih uređaja mehanizacije, poteškoće u transportu i sl. </t>
  </si>
  <si>
    <t>Neposredno nakon betoniranja beton će se zaštićivati od:
- oborina i tekuće vode - prekrivanjem  
- vibracija koje mogu utjecati na promjenu unutrašnje strukture i prionljivosti betona i armature, kao i drugih mehaničkih oštećenja u vrijeme vezivanja i početnog očvršćivanja.
Zaštitu od prebrzog isušivanja treba provoditi mokrim postupkom (polijevanjem, prekrivanjem filcom ili jutom) a u trajanju od najmanje 7 dana ili postizanja 70 % tražene čvrstoće.
Zaštita betona mora biti ukalkulirana u jedinične cijene.
Za ocjenu postignute kakvoće konstrukcije mjerodavan je osim rezultata prije spomenutih proba i kontrolnih ispitivanja, opći izgled betona, njegova jednoličnost i kompaktnost koja se odražava na vidljivim plohama.</t>
  </si>
  <si>
    <t xml:space="preserve">Nadzorni inženjer zadržava pravo izvanrednog ispitivanja betona, tj. može uzeti seriju kocki i dati ih na ispitivanje.
</t>
  </si>
  <si>
    <t>Oplate moraju biti stabilne, otporne i dovoljno poduprte da se ne bi izvile ili popustile. Moraju biti izrađene točno po mjerama označenim u nacrtima plana oplate za pojedine dijelove konstrukcije koji će se betonirati sa svim potrebnim podupiračima.</t>
  </si>
  <si>
    <t>Unutarnje površine oplate moraju biti ravne. Nastavci pojedinih dasaka ne smiju izlaziti iz ravnine, tako da nakon njihovog skidanja vidljive površine betona budu ravne i s oštrim rubovima, te da se osigura dobro brtvljenje i sprečavaju deformacije.</t>
  </si>
  <si>
    <t>Oplatu za betonske konstrukcije čije će površine ostati vidljive, potrebno je izvesti u glatkoj  blanjanoj ili profiliranoj oplati.</t>
  </si>
  <si>
    <t xml:space="preserve">Oplate moraju biti tako izvedene da se mogu skidati lako i bez potreba i oštećenja konstrukcija, sa svim njenim elementima, kao i slaganje i sortiranje građe na određenim mjestima. </t>
  </si>
  <si>
    <t xml:space="preserve">Prije žbukanja treba plohe dobro očistiti, a naročito spojnice koje moraju biti udubljene cca 2 cm od plohe zida. Prije početka žbukanja plohe dobro navlažiti. Betonske i armirano betonske  dijelove prije žbukanja treba poprskati sa rijetkim cementnim mortom. 
</t>
  </si>
  <si>
    <t>Finu žbuku izraditi tako, da površina bude posve ravna i glatka, a uglove i bridove, te spojeve zida i stropa izvesti oštro. Na svim bridovima koji se žbukaju produžnom žbukom ugrađuju se kutni štitnici od aluminija, na vanjskoj žbuci od nehrđajućeg čelika, koji  trebaju biti  uključeni u jediničnu cijenu.</t>
  </si>
  <si>
    <t xml:space="preserve">U cijenu treba uračunati i sve probe/testiranja vodonepropusnosti hidroizolacije na licu mjesta koja se rade po nalogu nadzornog inženjera. </t>
  </si>
  <si>
    <t>Svi materijali koji su predviđeni projektom  moraju imati ateste od za to ovlaštenih ustanova.</t>
  </si>
  <si>
    <t>Ugradnja GK ploča u slučaju relativne vlage zraka koja traje duže vrijeme i koja je viša od 75-85 % u zgradi nije dozvoljena. Nakon montaže je potrebno gipsano- kartonske sustave zaštititi od djelovanja dugotrajne vlage. U zgradi se treba i nakon završetka montažnih radova pobrinuti za dovoljno prozračivanje. Radovi obrade spojava se smiju izvoditi tek nakon što se više ne mogu očekivati promjene dužina GK ploča, koje bi mogle biti posljedica promjena vlage ili temperature. Prilikom obrade spojeva ili obrade površine temperatura prostora ne smije biti niža od 10 ºC.</t>
  </si>
  <si>
    <t>Ukoliko se naknadno ustanovi nepravilna  izvedba, tj. pojave se prodori vode, izvoditelj mora izvesti sanaciju hidroizolacije na svoj trošak. 
Ako izvoditelj tijekom sanacije hidroizolacije na bilo koji način ošteti ili mora oštetiti ostale dijelove građevine, izvoditelj snosi sve troškove  sanacije.</t>
  </si>
  <si>
    <t>Sav upotrijebljeni materijal mora odgovarati svim postojećim standardima i propisima. Ponuditelj je dužan izvesti  ispravan rad na temelju shema i troškova, te pregleda postojećih elemenata na građevini.</t>
  </si>
  <si>
    <t xml:space="preserve">Izvođač treba prije polaganja ispitati horizontalnost i ispravnost izvedene podloge. Ukoliko je podloga neispravna potrebno je  u dogovoru sa nadzornim inženjerom sanirati, što ide na teret izvođača građevinskih radova. </t>
  </si>
  <si>
    <t>Izvođač je dužan uzeti na gradilištu sve mjere otvora u koje se treba ugraditi bravarija te nakon toga pristupiti izradi iste. Također, prije početka izrade obavezno se moraju uskladiti mjere i količine na  zgradi  s onima u projektima.</t>
  </si>
  <si>
    <t>PRIPREMNI  RADOVI   I UREĐENJE   GRADILIŠTA</t>
  </si>
  <si>
    <t>1.1.</t>
  </si>
  <si>
    <t>1.2.</t>
  </si>
  <si>
    <t>1.3.</t>
  </si>
  <si>
    <t>1.4.</t>
  </si>
  <si>
    <r>
      <t>m</t>
    </r>
    <r>
      <rPr>
        <vertAlign val="superscript"/>
        <sz val="11"/>
        <rFont val="Arial"/>
        <family val="2"/>
        <charset val="238"/>
      </rPr>
      <t>2</t>
    </r>
  </si>
  <si>
    <t>1.5.</t>
  </si>
  <si>
    <t>1.6.</t>
  </si>
  <si>
    <t>Opis   stavke</t>
  </si>
  <si>
    <t>J.M.</t>
  </si>
  <si>
    <r>
      <t>m</t>
    </r>
    <r>
      <rPr>
        <vertAlign val="superscript"/>
        <sz val="11"/>
        <rFont val="Calibri"/>
        <family val="2"/>
        <charset val="238"/>
        <scheme val="minor"/>
      </rPr>
      <t>3</t>
    </r>
  </si>
  <si>
    <t>1.7.</t>
  </si>
  <si>
    <t>1.8.</t>
  </si>
  <si>
    <t>m'</t>
  </si>
  <si>
    <t xml:space="preserve"> ZEMLJANI RADOVI </t>
  </si>
  <si>
    <t>2.1.</t>
  </si>
  <si>
    <r>
      <t>m</t>
    </r>
    <r>
      <rPr>
        <vertAlign val="superscript"/>
        <sz val="11"/>
        <rFont val="Arial"/>
        <family val="2"/>
        <charset val="238"/>
      </rPr>
      <t>3</t>
    </r>
  </si>
  <si>
    <t>2.2.</t>
  </si>
  <si>
    <t>2.3.</t>
  </si>
  <si>
    <t>2.4.</t>
  </si>
  <si>
    <t>2.5.</t>
  </si>
  <si>
    <t>2.6.</t>
  </si>
  <si>
    <t>2.7.</t>
  </si>
  <si>
    <t>Pri izvođenju radova na gradilištu je potrebno uvažavati i primjenjivati načela Zakona o zaštiti na radu i to osobito:
1. za održavanje primjerenog reda i zadovoljavajuće čistoće na gradilištu;
2. izbor i razmještaj mjesta rada, uzimajući pri tome u obzir način održavanja pristupnih putova te određivanja smjerova kretanja i površina za prolaz, kretanje ili za opremu;
3. uvjete pod kojima se rukuje različitim materijalima;
4. tehničko održavanje, prethodni i redoviti pregledi instalacija i opreme radi ispravljanja svih nedostataka koji mogu utjecati na sigurnost i zdravlje radnika;
5. razmještaj i označavanje površina za skladištenje različitih materijala, posebno kada se radi o opasnim materijalima i tvarima;
6. uvjete pod kojima se koriste i premještaju ili uklanjaju opasni materijali;
7. skladištenje i odlaganje ili uklanjanje otpadaka i otpadnog materijala;
8. usklađivanje vremena izvođenja različitih vrsta radova ili faza rada na temelju odvijanja poslova na gradilištu;
9. suradnja između izvođača i drugih osoba na gradilištu;
10. uzajamnog djelovanja svih aktivnosti na mjestu na kojem se radi ili u blizini kojega se nalazi gradilište.</t>
  </si>
  <si>
    <t xml:space="preserve">Skela mora biti na vrijeme postavljena kako ne bi nastao zastoj u radu. Pod pojmom skela podrazumjeva se i prilaz istoj, te potrebne ograde. </t>
  </si>
  <si>
    <t>Zaštita okoliša
Potrebno spriječiti bilo kakvu mogućnost zagađenja gradilišta i prometnica predviđenih za transport.
Predviđena mehanizacija za izvođenje mora biti u besprijekornom stanju, a ne smiju se primjenjivati pomoćni materijali kojima se može onečistiti okoliš (voda, tlo).</t>
  </si>
  <si>
    <t>3.1.</t>
  </si>
  <si>
    <t>3.2.</t>
  </si>
  <si>
    <t>3.3.</t>
  </si>
  <si>
    <t>3.4.</t>
  </si>
  <si>
    <t xml:space="preserve">  BETONSKI    RADOVI </t>
  </si>
  <si>
    <t>3.5.</t>
  </si>
  <si>
    <t>3.6.</t>
  </si>
  <si>
    <t>3.7.</t>
  </si>
  <si>
    <t>3.8.</t>
  </si>
  <si>
    <t>3.11.</t>
  </si>
  <si>
    <t>3.12.</t>
  </si>
  <si>
    <t xml:space="preserve">šipka </t>
  </si>
  <si>
    <t>mreža</t>
  </si>
  <si>
    <t>BETONSKI   RADOVI  UKUPNO:</t>
  </si>
  <si>
    <t xml:space="preserve">IV </t>
  </si>
  <si>
    <t xml:space="preserve">  ZIDARSKI    RADOVI </t>
  </si>
  <si>
    <t>4.1.</t>
  </si>
  <si>
    <t>4.2.</t>
  </si>
  <si>
    <t>zid  d=12 cm</t>
  </si>
  <si>
    <t>4.3.</t>
  </si>
  <si>
    <t>4.4.</t>
  </si>
  <si>
    <t>4.7.</t>
  </si>
  <si>
    <t>ZIDARSKI    RADOVI  UKUPNO:</t>
  </si>
  <si>
    <t xml:space="preserve">TESARSKI    RADOVI </t>
  </si>
  <si>
    <t>5.1.</t>
  </si>
  <si>
    <t>5.2.</t>
  </si>
  <si>
    <t>5.3.</t>
  </si>
  <si>
    <t>5.4.</t>
  </si>
  <si>
    <t>5.5.</t>
  </si>
  <si>
    <t>5.6.</t>
  </si>
  <si>
    <t>5.7.</t>
  </si>
  <si>
    <t>5.8.</t>
  </si>
  <si>
    <t>5.9.</t>
  </si>
  <si>
    <t>7.1.</t>
  </si>
  <si>
    <t xml:space="preserve">VI </t>
  </si>
  <si>
    <t xml:space="preserve">IZOLATERSKI    RADOVI </t>
  </si>
  <si>
    <t>6.1.</t>
  </si>
  <si>
    <r>
      <t>Nabava, doprema i ugradnja polimercementnog hidroizolacijskog premaza u wc-ima i kupaonicama.  Premaz se na zidovima wc-a i kupaonica izvodi minimalno 10 cm iznad gotovog poda te 200 cm na poziciji tuš kabine. U stavku uključen sav potreban materijal i rad, uključivo pripremu podloge. Obračun po m</t>
    </r>
    <r>
      <rPr>
        <vertAlign val="superscript"/>
        <sz val="10"/>
        <rFont val="Calibri"/>
        <family val="2"/>
        <charset val="238"/>
        <scheme val="minor"/>
      </rPr>
      <t>2</t>
    </r>
    <r>
      <rPr>
        <sz val="10"/>
        <rFont val="Calibri"/>
        <family val="2"/>
        <charset val="238"/>
        <scheme val="minor"/>
      </rPr>
      <t xml:space="preserve"> </t>
    </r>
    <r>
      <rPr>
        <sz val="11"/>
        <rFont val="Calibri"/>
        <family val="2"/>
        <charset val="238"/>
        <scheme val="minor"/>
      </rPr>
      <t xml:space="preserve">razvijene površine. </t>
    </r>
  </si>
  <si>
    <t>6.2.</t>
  </si>
  <si>
    <t>6.3.</t>
  </si>
  <si>
    <t>6.4.</t>
  </si>
  <si>
    <t>6.6.</t>
  </si>
  <si>
    <t>6.7.</t>
  </si>
  <si>
    <t>VII</t>
  </si>
  <si>
    <t xml:space="preserve"> GIPSKARTONSKI RADOVI</t>
  </si>
  <si>
    <r>
      <t>m</t>
    </r>
    <r>
      <rPr>
        <vertAlign val="superscript"/>
        <sz val="11"/>
        <rFont val="Calibri"/>
        <family val="2"/>
        <charset val="238"/>
        <scheme val="minor"/>
      </rPr>
      <t>2</t>
    </r>
  </si>
  <si>
    <t>GIPSKARTONSKI     RADOVI  UKUPNO:</t>
  </si>
  <si>
    <t>VIII</t>
  </si>
  <si>
    <t>LIČILAČKI   RADOVI</t>
  </si>
  <si>
    <t>8.1.</t>
  </si>
  <si>
    <t>8.2.</t>
  </si>
  <si>
    <t>8.3.</t>
  </si>
  <si>
    <t>8.4.</t>
  </si>
  <si>
    <r>
      <t>potkonstrukcija od pocinčanih čeličnih stropnih C-profila, osni razmak profila 50,0 cm, ispuna između profila toplinskom izolacijom mineralne vune, (30kg/m</t>
    </r>
    <r>
      <rPr>
        <vertAlign val="superscript"/>
        <sz val="10"/>
        <rFont val="Calibri"/>
        <family val="2"/>
        <charset val="238"/>
        <scheme val="minor"/>
      </rPr>
      <t>3</t>
    </r>
    <r>
      <rPr>
        <sz val="10"/>
        <rFont val="Calibri"/>
        <family val="2"/>
        <charset val="238"/>
        <scheme val="minor"/>
      </rPr>
      <t xml:space="preserve">), </t>
    </r>
    <r>
      <rPr>
        <sz val="11"/>
        <rFont val="Calibri"/>
        <family val="2"/>
        <charset val="238"/>
        <scheme val="minor"/>
      </rPr>
      <t xml:space="preserve">debljine d=20,0 cm  </t>
    </r>
  </si>
  <si>
    <t>LIČILAČKI    RADOVI  UKUPNO:</t>
  </si>
  <si>
    <t>6.8.</t>
  </si>
  <si>
    <t>6.9.</t>
  </si>
  <si>
    <t xml:space="preserve">IX </t>
  </si>
  <si>
    <t>PODOPOLAGAČKI     RADOVI</t>
  </si>
  <si>
    <t>9.1.</t>
  </si>
  <si>
    <t>9.2.</t>
  </si>
  <si>
    <t>9.3.</t>
  </si>
  <si>
    <t>9.4.</t>
  </si>
  <si>
    <t>gotov pod</t>
  </si>
  <si>
    <t>sokl h=10 cm</t>
  </si>
  <si>
    <t>9.5.</t>
  </si>
  <si>
    <t>9.6.</t>
  </si>
  <si>
    <t>9.7.</t>
  </si>
  <si>
    <t>BRAVARSKI     RADOVI</t>
  </si>
  <si>
    <t>10.1.</t>
  </si>
  <si>
    <t>10.2.</t>
  </si>
  <si>
    <t>10.3.</t>
  </si>
  <si>
    <t>10.4.</t>
  </si>
  <si>
    <t>10.5.</t>
  </si>
  <si>
    <t>10.6.</t>
  </si>
  <si>
    <t>9.8.</t>
  </si>
  <si>
    <t>PODOPOLAGAČKI     RADOVI  UKUPNO:</t>
  </si>
  <si>
    <t>Sve reške između metala i zida moraju biti brtvljene ili zapunjene silikonskim  kitom.</t>
  </si>
  <si>
    <t>BRAVARSKI    RADOVI  UKUPNO:</t>
  </si>
  <si>
    <t>XI</t>
  </si>
  <si>
    <t>STOLARSKI     RADOVI</t>
  </si>
  <si>
    <t>11.2.</t>
  </si>
  <si>
    <t>11.3.</t>
  </si>
  <si>
    <t>STOLARSKI    RADOVI  UKUPNO:</t>
  </si>
  <si>
    <t xml:space="preserve">VII </t>
  </si>
  <si>
    <t>10.7.</t>
  </si>
  <si>
    <t>10.8.</t>
  </si>
  <si>
    <t>10.9.</t>
  </si>
  <si>
    <t>11.1.</t>
  </si>
  <si>
    <t>3.9.</t>
  </si>
  <si>
    <t>3.10.</t>
  </si>
  <si>
    <t>4.5.</t>
  </si>
  <si>
    <t>4.6.</t>
  </si>
  <si>
    <t>Hi na podu</t>
  </si>
  <si>
    <t>HI na zidu - h=30 cm</t>
  </si>
  <si>
    <t>HI premaz na podu</t>
  </si>
  <si>
    <t>Horizontalna HI</t>
  </si>
  <si>
    <t>Vertikalna HI</t>
  </si>
  <si>
    <t>Podest</t>
  </si>
  <si>
    <t>Armatura zgrade</t>
  </si>
  <si>
    <t>ZEMLJANI RADOVI</t>
  </si>
  <si>
    <t>BETONSKI RADOVI</t>
  </si>
  <si>
    <t>ZIDARSKI RADOVI</t>
  </si>
  <si>
    <t>TESARSKI RADOVI</t>
  </si>
  <si>
    <t>IZOLATERSKI RADOVI</t>
  </si>
  <si>
    <t>GIPSKARTONSKI RADOVI</t>
  </si>
  <si>
    <t xml:space="preserve">VIII </t>
  </si>
  <si>
    <t>LIČILAČKI RADOVI</t>
  </si>
  <si>
    <t>IX</t>
  </si>
  <si>
    <t>PODOPOLAGAČKI RADOVI</t>
  </si>
  <si>
    <t>BRAVARSKI RADOVI</t>
  </si>
  <si>
    <t>X</t>
  </si>
  <si>
    <t>STOLARSKI RADOVI</t>
  </si>
  <si>
    <t>INVESTITOR :  GRAD  VUKOVAR, Dr.Franje Tuđmana 1, Vukovar (OIB 50041264710)</t>
  </si>
  <si>
    <t>GRAĐEVINA :  IZGRADNJA ZGRADE JAVNE NAMJENE - REKONSTRUKCIJA STADIONA</t>
  </si>
  <si>
    <t>LOKACIJA :  novoformirana k.č. 1575  k.o. Vukovar, 204.VUKOVARSKE BRIGADE, VUKOVAR</t>
  </si>
  <si>
    <t>GALVNI  PROJEKTANT :  Robert Raff, dipl.ing.arh.</t>
  </si>
  <si>
    <t xml:space="preserve">Dobava, montaža i demontaža cijevne fasadne skele (visine do 10 m) sa svim potrebnim ukrućenjima i sidrenjima. Bazna-radna ploha se izvodi od mosnica. U cijenu je uključena i postava na vanjski dio skele jutenih ili plastificiranih traka kao zaštite od pada predmeta, prašine i sl. Trake međusobno povezati i pričvrstiti za nosivu konstrukciju skele. Prije izvedbe izvoditelj je dužan izraditi projekt skele sa svim predvidivim mjerama sigurnosti kose postave, učvršćenja te osiguranja uvjeta za siguran rad i zaštitu radnika i prolaznika. Obračun po m2 ortogonalne projekcije skele. </t>
  </si>
  <si>
    <t>Rampe</t>
  </si>
  <si>
    <t>a) tribine</t>
  </si>
  <si>
    <t>b) aneks</t>
  </si>
  <si>
    <t>A) tribine</t>
  </si>
  <si>
    <t>B) aneks</t>
  </si>
  <si>
    <t>betoniranje tlačne ploče d= 7,0 cm (materijal i rad)</t>
  </si>
  <si>
    <t>Stropne gredice i uložna opeka (rad i materijal)</t>
  </si>
  <si>
    <t>zid d= 30 cm - tribina</t>
  </si>
  <si>
    <t>zid d=30 cm- aneks</t>
  </si>
  <si>
    <t>A) tribina</t>
  </si>
  <si>
    <t>B)aneks</t>
  </si>
  <si>
    <t>A) zidovi - tribine</t>
  </si>
  <si>
    <t>B) zidovi- aneks</t>
  </si>
  <si>
    <t>C) strop - tribine</t>
  </si>
  <si>
    <t>D) strop-aneks</t>
  </si>
  <si>
    <t>4.8.</t>
  </si>
  <si>
    <t>Izrada, postavljanje, skidanje i čišćenje oplate za izradu AB rampi i vanjskog stubišta. U cijenu su uključene vrijendosti svih radova i materijala.</t>
  </si>
  <si>
    <t>HI na zidu - h=10 i 200 cm</t>
  </si>
  <si>
    <t>Nabava, doprema i  postavljanje toplinske izolacije  tvrdo prešanim pločama  ekstrudirana polistir.pjene  XPS d= 10,0 cm i d=5,0 cm.  Između ploča izolacije i ab.ploče  postavlja se  polietilenska (stopair) folija d= 0,15 mm s potrebnim preklopima.  U cijenu uključiti sav potreban rad i materijal do potpune gotovosti.</t>
  </si>
  <si>
    <t>Kamena vuna 15 cm</t>
  </si>
  <si>
    <t>Ravni krov- XPS 20 cm</t>
  </si>
  <si>
    <t>Terasa - XPS 18 cm</t>
  </si>
  <si>
    <t>TESARSKI RADOVI  UKUPNO:</t>
  </si>
  <si>
    <t>XPS 15 cm</t>
  </si>
  <si>
    <t>Nabava, doprema i ugradnja toplinske izolacije od kamene vune debljine 20 cm na spušteni strop u prostrou ispod tribine sa svim potrebnim folijama a prema izvedbenom projektu. U cijenu uključiti vrijednost svih radova i materijal.</t>
  </si>
  <si>
    <t>IZOLATERSKI RADOVI UKUPNO:</t>
  </si>
  <si>
    <t xml:space="preserve">zračni  prostor  do 240 cm </t>
  </si>
  <si>
    <t>stubište</t>
  </si>
  <si>
    <t xml:space="preserve">Zidovi </t>
  </si>
  <si>
    <t>Stropovi</t>
  </si>
  <si>
    <t>Tribine</t>
  </si>
  <si>
    <t>Gazište širine 30 cm , visina stube 16 cm</t>
  </si>
  <si>
    <t>A) stubište na tribinu</t>
  </si>
  <si>
    <t>B) stubište na terasu</t>
  </si>
  <si>
    <t>C) stubište sa terase na tribinu</t>
  </si>
  <si>
    <t>Ugradnja: Spoj stolarije/bravarije i zida treba održati suhim. Stolariju pozicionirati na pravilnu liniju izoterme. S unutranje strane spriječiti protok vodene pare u međuprostor vodonepropusnom i paronepropusnom trakom. S vanjske strane spriječiti ulazak vode vodonepopusnom trakom.</t>
  </si>
  <si>
    <t>Okov -komplet, zatvornici na sve četiri strane. Spoj stolarije na parapet sa podštokom - uključeno u cijenu stolarije.</t>
  </si>
  <si>
    <t>Prije izrade prozora potrebno je prekontrolirati sve otvore, moguća su manja odstupanja u dimenzijama, što treba uzeti u obzir pri formiranju cijene.</t>
  </si>
  <si>
    <t>Uključen sav potreban rad i materijal, dobave i transporti na gradilištu, pripremne i završne radnje. U cijenu uključena i radna skela.</t>
  </si>
  <si>
    <t>NAPOMENA: Na shemama stolarije svi pogledi su izvana. Sve mjere obavezno je provjeriti na licu mjesta prije izrade stolarije.</t>
  </si>
  <si>
    <t xml:space="preserve">Dobava i ugradba vrata i prozora od pvc i aluminijskog profila  u bijeloj boji sa prekinutim termičkim mostovima izrađeni u svemu prema shemama stolarije i mjerama uzetim na licu mjesta. </t>
  </si>
  <si>
    <t>A) PVC PROFIL - vanjska stolarija</t>
  </si>
  <si>
    <t>1A. (prozor - POZ 1) 100/200 cm</t>
  </si>
  <si>
    <t>2A. (prozor - POZ 2) 60/60 cm</t>
  </si>
  <si>
    <t>3A. (prozor - POZ 4) 120/120+20 cm</t>
  </si>
  <si>
    <t>4A. (prozor - POZ 6) 120/60 cm</t>
  </si>
  <si>
    <t>B) ALUMINIJSKI PROFIL - vanjska stolarija</t>
  </si>
  <si>
    <t>2B. (vrata - POZ 5) 200/210 cm</t>
  </si>
  <si>
    <t xml:space="preserve">3B. (vrata - POZ 6) 150/210 cm                                                             </t>
  </si>
  <si>
    <t xml:space="preserve">4B. (vrata - POZ 7) 170/210 cm                                                             </t>
  </si>
  <si>
    <t>5B. (vrata - POZ 8) 200/210 cm</t>
  </si>
  <si>
    <t xml:space="preserve">6B. (vrata - POZ 9) 90/210 cm </t>
  </si>
  <si>
    <t>8B. (prozor - POZ 11) 130/210 cm</t>
  </si>
  <si>
    <t>C) PVC PROFIL - unutarnja stolarija</t>
  </si>
  <si>
    <t>NAPOMENA! Na tlocrtima provjeriti smjer otvaranja.</t>
  </si>
  <si>
    <t xml:space="preserve">puna jednokrilna vrata </t>
  </si>
  <si>
    <t>Dobava i postavljanje samoljepljivih špaletnih PVC profila sa elastičnom vodootpornom trakom i mrežicom koja se postavlja na otvore prozora i vrata - apu lajsna. U cijenu uključiti rad i materijal.</t>
  </si>
  <si>
    <t>REKAPITULACIJA GRAĐEVINSKO OBRTNIČKIH RADOVA</t>
  </si>
  <si>
    <t>PRIPREMNI RADOVI I RADOVI UREĐENJA</t>
  </si>
  <si>
    <t>PRIPREMNI RADOVI</t>
  </si>
  <si>
    <t>PRIPREMNI RADOVI  UKUPNO:</t>
  </si>
  <si>
    <t xml:space="preserve"> BETONSKI RADOVI  UKUPNO:</t>
  </si>
  <si>
    <t>KOLNIČKA KONSTRUKCIJA</t>
  </si>
  <si>
    <t>4.9.</t>
  </si>
  <si>
    <t>KOLNIČKA KONSTRUKCIJA  UKUPNO:</t>
  </si>
  <si>
    <t>VERTIKALNA I HORIZONTALNA SIGNALIZACIJA</t>
  </si>
  <si>
    <t>Prometni znakovi (vertikalna signalizacija)</t>
  </si>
  <si>
    <t>Prometni znakovi pričvršćuju se na stupove koji su izrađeni od Fe cijevi i zaštićeni protiv korozije postupkom vrućeg cinčanja.</t>
  </si>
  <si>
    <t>Pri postavljanju prometni znak treba zakrenuti za 3-5° u odnosu na os prometnice da se izbjegne intenzivna refleksija i smanji kontrast oznaka, znaka i pozadine koja je osvijetljena. Klasa retrorefleksije sukladno Pravilniku. Na isti se stup ne smije postaviti više od dva prometna znaka. Na istom stupu ukoliko je više prometnih znakova klasa retrorefleksije mora biti ona veća (II ili III). Stupovi znakova postavljaju se u betonske temelje minimalne kakvoće betona C 20/25, oblika zarubljene piramide čije su stranice donjeg kvadrata 30 cm i gornjeg 20 cm.</t>
  </si>
  <si>
    <t xml:space="preserve">Obračun radova:
Postavljanje prometnih znakova obračunava se po komadu postavljenog znaka zajedno sa stupom i temeljem. </t>
  </si>
  <si>
    <t>5.1.1.</t>
  </si>
  <si>
    <t>Prometni znakovi izričitih naredbi</t>
  </si>
  <si>
    <t>Obračun radova:</t>
  </si>
  <si>
    <t>znak B02; osmerokut; 60 cm</t>
  </si>
  <si>
    <t>znak B03; krug; 60 cm</t>
  </si>
  <si>
    <t>5.1.2.</t>
  </si>
  <si>
    <t>Prometni znakovi obavijesti</t>
  </si>
  <si>
    <t>znak C22; 60x60 cm</t>
  </si>
  <si>
    <t>znak C23; 60x60 cm</t>
  </si>
  <si>
    <t>znak C39; 60x60 cm</t>
  </si>
  <si>
    <t>5.1.3.</t>
  </si>
  <si>
    <t>Dopunske ploče</t>
  </si>
  <si>
    <t>znak E05; 60x40 cm</t>
  </si>
  <si>
    <t>znak E10-6; 60x40 cm</t>
  </si>
  <si>
    <t>znak E11; 60x40 cm</t>
  </si>
  <si>
    <t>Oznake na kolniku ( horizontalna signalizacija)</t>
  </si>
  <si>
    <t>5.2.1.</t>
  </si>
  <si>
    <t>Ostale oznake na kolniku</t>
  </si>
  <si>
    <t>-iscrtavanje parkirališnih mjesta, razdjelna crta bijele boje š=10 cm</t>
  </si>
  <si>
    <t>-iscrtavanje parkirališnih mjesta, razdjelna crta žute boje š=10 cm</t>
  </si>
  <si>
    <t>-iscrtavanje parkirališnih mjesta za invalide, žute boje</t>
  </si>
  <si>
    <t>-iscrtavanje oznake invalida</t>
  </si>
  <si>
    <t>-iscrtavanje oznake za autobus</t>
  </si>
  <si>
    <t>Privremena regulacija prometa</t>
  </si>
  <si>
    <t>Elaborat privremene regulacije prometa</t>
  </si>
  <si>
    <t>VERTIKALNA I HORIZONTALNA SIGNALIZACIJA  UKUPNO:</t>
  </si>
  <si>
    <t>REKAPITULACIJA NISKOGRADNJA</t>
  </si>
  <si>
    <t xml:space="preserve">PRIPREMNI RADOVI </t>
  </si>
  <si>
    <r>
      <t>m</t>
    </r>
    <r>
      <rPr>
        <vertAlign val="superscript"/>
        <sz val="12"/>
        <rFont val="Arial"/>
        <family val="2"/>
        <charset val="238"/>
      </rPr>
      <t>2</t>
    </r>
  </si>
  <si>
    <r>
      <t>m</t>
    </r>
    <r>
      <rPr>
        <vertAlign val="superscript"/>
        <sz val="12"/>
        <rFont val="Arial"/>
        <family val="2"/>
        <charset val="238"/>
      </rPr>
      <t>3</t>
    </r>
  </si>
  <si>
    <r>
      <t>m</t>
    </r>
    <r>
      <rPr>
        <vertAlign val="superscript"/>
        <sz val="12"/>
        <rFont val="Calibri"/>
        <family val="2"/>
        <charset val="238"/>
        <scheme val="minor"/>
      </rPr>
      <t>3</t>
    </r>
  </si>
  <si>
    <t>Red.br</t>
  </si>
  <si>
    <t>Opis stavke</t>
  </si>
  <si>
    <t>J.mj.</t>
  </si>
  <si>
    <t>Cijena</t>
  </si>
  <si>
    <t>Vrijednost</t>
  </si>
  <si>
    <t>Unutarnja oprema</t>
  </si>
  <si>
    <t>Obračun za komplet.</t>
  </si>
  <si>
    <t>Spremište atletika ukupno</t>
  </si>
  <si>
    <t xml:space="preserve">UMIVAONIK </t>
  </si>
  <si>
    <t>Dobava, donos i ugradnja umivaonika.
Umivaonik ugraditi u sanitarni čvor. 
U stavku ulazi: dobava, donos i ugradnja umivaonika, mješalice za umivaonik i sifona, svog pričvrsnog, brtvenog i spojnog materijala, te sav potreban rad. Prilikom ugradnje pridržavati se uputa proizvođača.
Obračun po komadu komplet ugrađenog umivaonika.</t>
  </si>
  <si>
    <t>Komplet u funkcionalnoj izvedbi sastoji se od:</t>
  </si>
  <si>
    <t>UMIVAONIK S PRIPADAJUĆIM POKROVOM ZA SIFON I ODGOVARAJUĆIM SIFONOM</t>
  </si>
  <si>
    <t xml:space="preserve">kom </t>
  </si>
  <si>
    <t>WC ŠKOLJKA</t>
  </si>
  <si>
    <t>Dobava, donos i ugradnja konzolne WC školjke sa pripadajućom originalnom sporospuštajućom daskom sa poklopcem.
WC školjku ugraditi u sanitarni čvor. 
U stavku ulazi: dobava, donos i ugradnja konzolne WC školjke sa daskom, ugradbenog vodokotlića, tipkala, svog pričvrsnog, brtvenog i spojnog materijala, te sav potreban rad. Prilikom ugradnje pridržavati se uputa proizvođača.</t>
  </si>
  <si>
    <t>Obračun po komadu komplet ugrađenog WC-a.</t>
  </si>
  <si>
    <t>PISOAR</t>
  </si>
  <si>
    <t>Dobava, donos i ugradnja pisoara.
Pisoar ugraditi u muške sanitarne čvorove.
U stavku ulazi: dobava, donos i ugradnja pisoara, dobava i ugradnja tipke za ispiranje pisoara, izljevnog sifona Ø 50 mm, svog pričvrsnog, brtvenog i spojnog materijala, te sav potreban rad. Prilikom ugradnje pridržavati se uputa proizvođača.</t>
  </si>
  <si>
    <t>Obračun po komadu komplet ugrađenog pisoara.</t>
  </si>
  <si>
    <t>SANITARNI PRIBOR</t>
  </si>
  <si>
    <t>Dobava, donos i ugradnja sanitarnog pribora.
U stavku ulazi: dobava, donos i ugradnja sanitarnog pribora, svog pričvrsnog, brtvenog i spojnog materijala. Prilikom ugradnje pridržavati se uputa proizvođača.</t>
  </si>
  <si>
    <t>Obračun po komadu komplet ugrađenog sanitarnog pribora.</t>
  </si>
  <si>
    <t>WC m ukupno</t>
  </si>
  <si>
    <t>WC ž ukupno</t>
  </si>
  <si>
    <t>WC ŠKOLJKA ZA OSOBE SA INVALIDITETOM</t>
  </si>
  <si>
    <t>Dobava, donos i ugradnja konzolne WC školjke za osobe sa invaliditetom sa pripadajućom originalnom daskom i poklopcem.
WC školjku ugraditi u sanitarni čvor za oosbe sa invaliditetom. 
U stavku ulazi: dobava, donos i ugradnja konzolne WC školjke sa daskom, ugradbenog vodokotlića, tipkala, svog pričvrsnog, brtvenog i spojnog materijala, te sav potreban rad. Prilikom ugradnje pridržavati se uputa proizvođača.</t>
  </si>
  <si>
    <t>7.2.</t>
  </si>
  <si>
    <t>UMIVAONIK ZA OSOBE SA INVALIDITETOM</t>
  </si>
  <si>
    <t>Dobava, donos i ugradnja umivaonika za invalide osobe sa invaliditetom. 
Umivaonik ugraditi u sanitarni čvor osoba sa invaliditetom. 
U stavku ulazi: dobava, donos i ugradnja umivaonika, mješalice za umivaonik i sifona, svog pričvrsnog, brtvenog i spojnog materijala, te sav potreban rad. Prilikom ugradnje pridržavati se uputa proizvođača.
Obračun po komadu komplet ugrađenog umivaonika.</t>
  </si>
  <si>
    <t>7.3.</t>
  </si>
  <si>
    <t>WC i ukupno</t>
  </si>
  <si>
    <t>11.4.</t>
  </si>
  <si>
    <t>12.1.</t>
  </si>
  <si>
    <t>TUŠ KANALICE S RUČNIM TUŠEM</t>
  </si>
  <si>
    <t>Dobava, donos i ugradnja tuš kanalice.
U stavku ulazi: ugradnja tuš kanalice, mješalice za tuš kadu, svog pričvrsnog, brtvenog i spojnog materijala. Prilikom ugradnje pridržavati se uputa proizvođača.</t>
  </si>
  <si>
    <t>Obračun po komadu komplet ugrađenoj tuš kanalici u funkcionalnom stanju sa svim potrebnim spojnim i brtvećim materijalom i radom.</t>
  </si>
  <si>
    <t>Doping kontrola/hitna pomoć ukupno</t>
  </si>
  <si>
    <t>13.1.</t>
  </si>
  <si>
    <t>Sanitarije 1 ukupno</t>
  </si>
  <si>
    <t>Sudac ukupno</t>
  </si>
  <si>
    <t>Sanitarije 2 ukupno</t>
  </si>
  <si>
    <t>Dobava i ugradnja protupožarnih aparata za početno gašenje požara prahom tipa S-9 sa pripadajućim naljepnicama prema Pravilniku.</t>
  </si>
  <si>
    <t>tip S-9</t>
  </si>
  <si>
    <t>Zaštita od požara ukupno</t>
  </si>
  <si>
    <t>Unutarnja oprema sveukupno</t>
  </si>
  <si>
    <t>Vanjska oprema</t>
  </si>
  <si>
    <t>Obračun za komplet postavljenog jarbola.</t>
  </si>
  <si>
    <t>Dimenzija rešetke 275x58 cm.</t>
  </si>
  <si>
    <t>m2</t>
  </si>
  <si>
    <t>Nabava, doprema i ugradnja spiralnog stalka za bicikle duljine 200 cm - čelična konstrukcija antikorozivno zaštićena postupkom vrućeg cinčanja, te zaštićena UV stabilizirajućim zapečenim prahom. Stalak se montira na asfaltnu površinu. Obračun po komadu gotovog ugrađenog stalka za bicikle.</t>
  </si>
  <si>
    <t>Nabava, doprema i ugradnja dvostrukog koša za smeće u metalnoj izvedbi, obujma 2x30 litara. U jediničnu cijenu uključeni svi radovi potrebni za ugradnju opreme do pune funkcionalnosti. Obračun po komadu gotovog, ugrađenog koša.</t>
  </si>
  <si>
    <t>Sveukupno vanjska oprema</t>
  </si>
  <si>
    <t>HORTIKULTURA</t>
  </si>
  <si>
    <t>OPĆI UVJETI:</t>
  </si>
  <si>
    <t>Nacrti, tehnički opis i ovaj troškovnik čine cjelinu projekta. Izvođač je dužan proučiti sve gore navedene dijelove projekta, te u slučaju nejasnoća tražiti objašnjenje od projektanta, odnosno iznijeti svoje primjedbe. Za sve radove po stavkama troškovnika vrijedi da u jediničnoj cijeni treba obuhvatiti dobavu, prijevoz i ugradbu kompletnih stavki završno obrađenih i funkcionalnih; sav transport (vertikalan i horizontalan) i uskladištenja. Za sve radove po stavkama troškovnika vrijedi da u jediničnoj cijeni treba obuhvatiti odvoz svog viška materijala sa gradilišta.</t>
  </si>
  <si>
    <t>PRIPREMNI ZEMLJANI RADOVI</t>
  </si>
  <si>
    <t>1.</t>
  </si>
  <si>
    <t xml:space="preserve">*napomena: preostala količina zemlje potrebna za popunjavanje donjih zemljanih slojeva  koristi se sa terena, koristeći materijal od građevinskih iskopa - pogledaj troškovnik građevinsko-obrtničkih radova </t>
  </si>
  <si>
    <t xml:space="preserve"> UKUPNO:</t>
  </si>
  <si>
    <t>RAD SA BILJNIM MATERIJALOM</t>
  </si>
  <si>
    <t>kom</t>
    <phoneticPr fontId="0" type="noConversion"/>
  </si>
  <si>
    <t>Zatrpavanje jame do polovice bez nabijanja, sadnja kontejnirane sadnice i jednokratno zaljevanje. Malčiranje u sloju od najmanje 5 cm. Rez eventualno oštećenih dijelova korijena i krošnje. Sve postavno bez sadnice, malča, humusno tresetnog supstrata te hidrogel granula.</t>
  </si>
  <si>
    <t>Cornus alba sibirica / 1 kom/m2</t>
  </si>
  <si>
    <t>Lonicera pilleata / 3 kom/m2</t>
  </si>
  <si>
    <t>2.</t>
  </si>
  <si>
    <t>Tilia cordata</t>
  </si>
  <si>
    <t>3.</t>
  </si>
  <si>
    <t xml:space="preserve">SADNJA PENJAČICA </t>
  </si>
  <si>
    <t>Parthenocissus tricuspidata</t>
    <phoneticPr fontId="0" type="noConversion"/>
  </si>
  <si>
    <t>Hedera helix</t>
  </si>
  <si>
    <t>REKAPITULACIJA RADOVA UREĐENJA KRAJOBRAZA - OBJEKT</t>
  </si>
  <si>
    <t>A</t>
    <phoneticPr fontId="0" type="noConversion"/>
  </si>
  <si>
    <t>PRIPREMNI ZEMLJANI RADOVI</t>
    <phoneticPr fontId="0" type="noConversion"/>
  </si>
  <si>
    <t>B</t>
  </si>
  <si>
    <t>RAD S BILJNIM MATERIJALOM</t>
  </si>
  <si>
    <t>SVEUKUPNO:</t>
    <phoneticPr fontId="0" type="noConversion"/>
  </si>
  <si>
    <t>UNUTARNJA OPREMA</t>
  </si>
  <si>
    <t>VANJSKA OPREMA</t>
  </si>
  <si>
    <t>REKAPITULACIJA SVIH RADOVA</t>
  </si>
  <si>
    <t>GRAĐEVINSKO OBRTNIČKI RADOVI</t>
  </si>
  <si>
    <t>NISKOGRADNJA</t>
  </si>
  <si>
    <t>VODOVOD I KANALIZACIJA</t>
  </si>
  <si>
    <t>ELEKTRO RADOVI</t>
  </si>
  <si>
    <t>STROJARSKI RADOVI</t>
  </si>
  <si>
    <t xml:space="preserve">INSTALACIJA VODOVODA I KANALIZACIJE - OPĆI UVJETI </t>
  </si>
  <si>
    <t>OPĆI UVJETI
Svi radovi i dobava materijala moraju se izvesti prema općim uvjetima, tehničkom opisu i opisu radova i materijala u troškovniku, nacrtima, uputama projektanta, te postojećim propisima i pravilima za projektiranje i izvođenje uređaja instalacija vodovoda i kanalizacije.
Jedinične cijene pojedinih stavki troškovnika moraju sadržavati svu odštetu i pripomoć za obavljeni rad, osnovni i pomoćni materijal, tj. dobavu i ugradnju, uključivo horizontalni i vertikalni prijenos u zgradi, te pomoćne skele i zaštitu, tako da se na pogođenu stavku troškovnika ne može tražiti nikakva dodatna odšteta osim pogođene cijene.
U jediničnim cijenama moraju biti sadržani svi sporedni radovi, koji se posebno ne zaračunavaju:</t>
  </si>
  <si>
    <t>Različite vrste materijala koje se uslijed elektrolitskih pojava međusobno zavaruju ne smiju se direktno dodirivati, već se za spoj moraju upotrijebiti međukomadi sa neutralnim djelovanjem. 
Sva učvršćenja-zavješenja i međusobna spajanja cjevovoda, izolacija i sl. moraju biti kvalitetno izvedeni. Cijevi vodovodne mreže u prostorijama mogućeg smrzavanja, potrebno je odgovarajuće izolirati i po potrebi grijati elektro grijačima prema elektro-projektu.
Zatvaranju rovova usjeka i izradi izolacije pristupiti nakon uspješno provedene tlačne probe.
Za sve ostalo držati se propisa i normi o izvođenju radova na instalacijama vodovoda i kanalizacije.
Tankostjene kanalizacione cijevi i cijevi sumnjive kvalitete bez odgovarajuće atestne dokumentacije zabranjeno je ugrađivati u sistem vodoopskrbe i odvodnje.</t>
  </si>
  <si>
    <t>Skreće se pažnja izvođaču radova da za vrijeme realizacije objekta ne puštaju otpadne vode od pranja u kanalizaciju (kao što su npr. pranje četki, cem. mlijeko boje i sl.) jer će troškove sanacije i popravak snositi sam. Svi odvodi za vrijeme radova na kanalizaciji moraju biti začepljeni, kako ne bi došlo do nekontroliranog ulaska smeća ili otpada u cijevi, s posljedicama kasnijeg začepljenja.</t>
  </si>
  <si>
    <t>Cijevi, spojevi cijevi i fitinga i izolacija cijevi moraju biti takve kvalitete da osiguraju besprijekorno funkcioniranje instalacija bez šumova, curenja i pucanja spojeva te smrzavanja i sl.
Tankostijene kanalizacijske cijevi i cijevi sumnjive kvalitete bez odgovarajuće atestne dokumentacije zabranjeno je ugrađivati u sistem vodoopskrbe i odvodnje.
Križanja cijevi vođenih kroz slojeve podova, potrebno je izvoditi odgovarajućim zaobilaznicama. Posebno je važno, da su sve instalacije vođene po šlicevima, vertikalnim šahtovima i podovima (iznad a.b. konstrukcije) katova, te ispod stropova, dobro pričvršćene i zaštićene od oštećenja za vrijeme građevinskih radova, te kvalitetno izolirane. Cijevi u prostorima mogućeg smrzavanja, osim toplinske izolacije treba zaštititi alumunijskim limom i grijati elektro-grijačima prema elektro-projektu. Cijevi, spojevi i izolacija ne smiju biti izgažene ili oštećene prilikom izvedbe slojeva poda. Isto vrijedi za sanitarne predmete.</t>
  </si>
  <si>
    <t>Za sve ostalo izvođač radova dužan je pridržavati se uvjeta iz projekta prema kojem je ishođena građevinska dozvola, kao i važećih građevinskih propisa i normi na izvođenju instalacija vodovoda i kanalizacije.</t>
  </si>
  <si>
    <t xml:space="preserve">Priključke objekta na javnu vodoopskrbu i odvodnju, mogu izvoditi samo nadležne komunalne organizacije, ili izvođač instalacija u dogovoru s njima.
Samovoljno priključenje objekta na javni sistem vodoopskrbe i odvodnje, izvan građevinske dozvole i uvjeta nadležnih komunalnih organizacija, nije dozvoljen.
Instalacije vodoopskrbe i odvodnje mogu izvoditi samo ovlaštene osobe i firme uz obavezan stručni nadzor. U protivnom svu nastalu štetu snosi onaj tko je angažirao nestručnog izvođača.
Kompletnu fotodokumentaciju i elaborat izvedenog stanja instalacija vodovoda i kanalizacije iz troškovnika u pismenom obliku i min. tri kopije izvoditelj radova treba predati investitoru za vrijeme tehničkog pregleda objekta.
</t>
  </si>
  <si>
    <t>INSTALACIJA VODOVODA I KANALIZACIJE</t>
  </si>
  <si>
    <t>01</t>
  </si>
  <si>
    <t>ZEMLJANI RADOVI - VANJSKA VODOOPSKRBA</t>
  </si>
  <si>
    <t>01.01.</t>
  </si>
  <si>
    <t>Geodetsko iskolčenje</t>
  </si>
  <si>
    <t>Geodetsko iskolčenje trase instalacija vodovoda i hidrantske mreže neposredno prije početka radova, sa stacioniranjem svih važnih točaka na terenu.
Obračun po m' iskolčene instalacije</t>
  </si>
  <si>
    <t>01.02.</t>
  </si>
  <si>
    <t>Geodetska snimka</t>
  </si>
  <si>
    <t>Izrada geodetske snimke izvedenog stanja kompletne trase vodovodnog cjevovoda.
Obračun po m' snimljene instalacije</t>
  </si>
  <si>
    <t>01.03.</t>
  </si>
  <si>
    <t>Strojni iskop rova</t>
  </si>
  <si>
    <t>01.04.</t>
  </si>
  <si>
    <t>Planiranje dna rova</t>
  </si>
  <si>
    <t>01.05.</t>
  </si>
  <si>
    <t>Izrada posteljice</t>
  </si>
  <si>
    <t>01.06.</t>
  </si>
  <si>
    <t>Zasip cijevi pijeskom</t>
  </si>
  <si>
    <t>01.07.</t>
  </si>
  <si>
    <t>Zatrpavanje rova cjevovoda</t>
  </si>
  <si>
    <t>01.08.</t>
  </si>
  <si>
    <t>Odvoz viška materijala</t>
  </si>
  <si>
    <t>01.</t>
  </si>
  <si>
    <t>UKUPNO ZEMLJANI RADOVI - VANJSKA VODOOPSKRBA</t>
  </si>
  <si>
    <t>02.</t>
  </si>
  <si>
    <t>ZEMLJANI RADOVI - VANJSKA ODVODNJA</t>
  </si>
  <si>
    <t>02.01.</t>
  </si>
  <si>
    <t>Geodetsko iskolčenje trase instalacije odvodnje neposredno prije početka radova, sa stacioniranjem svih važnih točaka na terenu.
Obračun po m' iskolčene instalacije</t>
  </si>
  <si>
    <t>02.02.</t>
  </si>
  <si>
    <t>Izrada geodetske snimke izvedenog stanja kompletne trase cjevovoda odvodnje.</t>
  </si>
  <si>
    <t>02.03.</t>
  </si>
  <si>
    <t>02.04.</t>
  </si>
  <si>
    <t>02.05.</t>
  </si>
  <si>
    <t>02.06.</t>
  </si>
  <si>
    <t>Nabava i doprema materijala za zasip cijevi, te izrada zasipa iznad cijevi od sitnog pijeska.
Zatrpavanje pijeskom visine 20-30 cm iznad tjemena cijevi.
Obračun po m3 ugrađenog pijeska.</t>
  </si>
  <si>
    <t>02.07.</t>
  </si>
  <si>
    <t>02.08.</t>
  </si>
  <si>
    <t>UKUPNO ZEMLJANI RADOVI - VANJSKA ODVODNJA</t>
  </si>
  <si>
    <t>03.</t>
  </si>
  <si>
    <t>BETONSKI I AB RADOVI - VANJSKA VODOOPSKRBA</t>
  </si>
  <si>
    <t>03.01.</t>
  </si>
  <si>
    <t>Vodomjerno okno</t>
  </si>
  <si>
    <t>03.02.</t>
  </si>
  <si>
    <t>Sidrišta i osiguranje cjevovoda</t>
  </si>
  <si>
    <t>Nabava, doprema i ugradnja betona razreda čvrstoće C16/20 za izradu sidrišta i osiguranja cjevovoda na lomovima trase cjevovoda (lukovi, odvojci, te ispod N-komada hidranta, te u zasunskim oknima).
U cijenu je uračunata ugradnja betona, potrebne armature, kao i oplate.
Obračun po m3 ugrađenog betona.</t>
  </si>
  <si>
    <t>UKUPNO BETONSKI I AB RADOVI - VANJSKA VODOOPSKRBA</t>
  </si>
  <si>
    <t>04.</t>
  </si>
  <si>
    <t>BETONSKI I AB RADOVI - VANJSKA ODVODNJA</t>
  </si>
  <si>
    <t>04.01.</t>
  </si>
  <si>
    <t>AB kontrolna okno</t>
  </si>
  <si>
    <t>Izrada kontrolnih okana kanalizacije od armiranog betona C30/37 s dodatkom aditiva za postizanje vodonepropusnosti, koji u svemu mora odgovarati Tehničkom propisu za građevinske kontrukcije.
Debljina stijenki okana, te gornje i temeljne ploče iznosi 20 cm. Stjenke su iznutra obrađene cementnim mortom. Na dnu okna obavezno izvesti kinetu od betona C16/20 prilagođenu profilu prolaznih cjevovoda.
Okna su opremljena
- penjalicama od betonskog željeza za silazak, 
- lijevano-željeznim poklopcem s ventilacijskim otvorima dimenzija 60x60 cm ispitne nosivosti 400 kN,
- izlazno-ulaznim cijevima iz PVC-a koje se ugrađuju u stjenke okna, na projektiranim dubinama, prilikom izrade oplate.</t>
  </si>
  <si>
    <t>04.01.01.</t>
  </si>
  <si>
    <t xml:space="preserve"> - dimenzija svijetlog otvora okna 80/80/130 cm</t>
  </si>
  <si>
    <t>04.02.</t>
  </si>
  <si>
    <t>Akumulacija (vodosprema i okno buduće hidrostanice)</t>
  </si>
  <si>
    <t>Izrada akumulacije (koja s sastoji od tri komore: vodospreme, taložnice i  okna buduće hidrostanice) od betona razreda tlačne čvrstoće C30/37, s dodatkom aditiva za postizanje vodonepropusnosti, koji u svemu mora odgovarati Tehničkom propisu za građevinske kontrukcije.
Vodosprema, taložnica i okno hidrostanice  izvode se kao jedinstvena cjelina, međusobno odjeljena AB zidom.
Svijetla dimenzija okna hidrostanice iznosi 475/250/210 cm, vodospreme 600/2000/210 cm, a taložnice 100/250/210 cm.
Debljina stijenki okna iznosi 30 cm, gornje ploče 25 cm te temeljne ploče 40 cm. U dnu vodospreme izvodi se upojna jama dimenzija 100/100/60 cm, a u oknu hidrostanice jama 60/60/40
Okno i vodosprema postavljaju se na tamponski sloj šljunka d=10 cm i podložni  betona C16/20 debljine d=10 cm</t>
  </si>
  <si>
    <t>UKUPNO BETONSKI I AB RADOVI - VANJSKA ODVODNJA</t>
  </si>
  <si>
    <t>05.</t>
  </si>
  <si>
    <t>MONTAŽERSKI RADOVI - VANJSKA VODOOPSKRBA</t>
  </si>
  <si>
    <t>05.01.</t>
  </si>
  <si>
    <t>Vodovodne cijevi PN 10</t>
  </si>
  <si>
    <t>05.01.01.</t>
  </si>
  <si>
    <t>d=40 mm</t>
  </si>
  <si>
    <t>05.01.02.</t>
  </si>
  <si>
    <t>d=63 mm</t>
  </si>
  <si>
    <t>05.02.</t>
  </si>
  <si>
    <t>Armatura i fazonskih komada</t>
  </si>
  <si>
    <t>Nabava, doprema i ugradnja armatura i fazonskih komada za pitku vodu.
Obračun po komadu ugrađenog komada ili armature.</t>
  </si>
  <si>
    <t>05.02.01.</t>
  </si>
  <si>
    <t>05.02.02.</t>
  </si>
  <si>
    <t xml:space="preserve">- T-komad, DN 50/50, PN 16 bara </t>
  </si>
  <si>
    <t>05.02.03.</t>
  </si>
  <si>
    <t>- Q90-komad, DN 50 mm PN16</t>
  </si>
  <si>
    <t>05.02.04.</t>
  </si>
  <si>
    <t>- E2 zasun prirubnički, kratki, s ručnim kolom DN 50</t>
  </si>
  <si>
    <t>05.02.05.</t>
  </si>
  <si>
    <t>- Zaštitnik od povratnog toka DN 50 PN16</t>
  </si>
  <si>
    <t>05.02.06.</t>
  </si>
  <si>
    <t>- Suzivač pocinčani ∅50 - ∅1 1/4''</t>
  </si>
  <si>
    <t>05.02.07.</t>
  </si>
  <si>
    <t>- Dvostruki nepovratni ventil povratnog toka ZOPT, ∅1 1/4''</t>
  </si>
  <si>
    <t>05.02.08.</t>
  </si>
  <si>
    <t>- Ravni zaporni ventil (N° 83) NO 32 - ∅1 1/4''</t>
  </si>
  <si>
    <t>05.02.09.</t>
  </si>
  <si>
    <t>- Zaporni ventil s ispusnom slavinom (N° 125) NO 32 - ∅1 1/4''</t>
  </si>
  <si>
    <t>05.03.</t>
  </si>
  <si>
    <t>PE-100 fazonski komadi i spojnice</t>
  </si>
  <si>
    <t>Dobava i montaža PE-100 fazonskih komada i spojnica na vodovodnoj mreži.
Obračun po komadu ugrađenog fazonskog komada/spojnice.</t>
  </si>
  <si>
    <t>05.03.01.</t>
  </si>
  <si>
    <t>- sedlo s nožem sa okretnim nastavkom 360° PE-100, 
SDR 11, 16 bara, d=110/63 mm</t>
  </si>
  <si>
    <t>05.03.02.</t>
  </si>
  <si>
    <t>- prijelazna spojnica PE/mesing - vanjski navoj d=32 mm</t>
  </si>
  <si>
    <t>05.04.</t>
  </si>
  <si>
    <t>Vodomjer hidrantske mreže DN 50 - 15 m3/h</t>
  </si>
  <si>
    <t>05.05.</t>
  </si>
  <si>
    <t>Vodomjer sanitarne vode DN 32 - 6 m3/h</t>
  </si>
  <si>
    <t>05.06.</t>
  </si>
  <si>
    <t>Tlačna proba</t>
  </si>
  <si>
    <t>Ispitivanje gotove vodovodne i hidrantske mreže na probni tlak od 16 bara u trajanju najmanje 2 sati ili dok se ne pregledaju svi spojevi.
Ispitivanje provesti prema važećim propisima i tehničkim uvjetima ovog projekta. Ispitivanje se vrši uz prisustvo nadzornog inženjera, a o rezultatima ispitivanja se mora sastaviti zapisnik. 
U stavku je uključena voda, dobava pumpe i mjernog uređaja kao i ostalog potrebnog pribora za provedbu tlačne probe.
Obračun po m' ispitane mreže.</t>
  </si>
  <si>
    <t>05.07.</t>
  </si>
  <si>
    <t>Ispiranje i dezinfekcija</t>
  </si>
  <si>
    <t>Ispiranje i dezinfekcija montiranog cjevovoda sanitarne vodovodne i hidrantske mreže klorom.
Nakon uspješno obavljene tlačne probe i ugradbe armatura kompletan cjevovod dezinficirati vodenom otopinom klora, koncentracije 10 g Cl/m3 vode u instalaciji, s prethodnim i naknadnim ispiranjem instalacije uz protok vode jednak peterostrukom obujmu vode u instalaciji. Cjevovod dezinficirati i ispirati dok se ne dobiju zadovoljavajući rezultati ispravnosti vode za piće, o čemu treba dobaviti valjani atest.
Obračun po m' dezinficiranog i ispranog cjevovoda.</t>
  </si>
  <si>
    <t>05.08.</t>
  </si>
  <si>
    <t>Ispitivanje ispravnosti i funkcionalnosti vodovodne i hidrantske mreže</t>
  </si>
  <si>
    <t>Ishođenje uvjerenja o ispravnosti i funkcionalnosti hidrantske mreže, te pribavljanje ispravnog mikrobiološkog nalaza. Uvjerenja i atesti izdani od ovlaštenih institucija.
Obračun po ukupno ishođenim dokumentima.</t>
  </si>
  <si>
    <t>05.09.</t>
  </si>
  <si>
    <t>Traka upozorenja</t>
  </si>
  <si>
    <t>Nabava, doprema i postavljanje trake upozorenja "POZOR VODOVOD" duž ukupne trase vodovodne instalacije.
Upozoravajuća PVC traka za trajno obilježavanje koja se postavlja na visini cca 30 cm od tjemena cijevi.
Obračun po m' postavljene trake</t>
  </si>
  <si>
    <t>UKUPNO MONTAŽERSKI RADOVI - VANJSKA VODOOPSKRBA</t>
  </si>
  <si>
    <t>06.</t>
  </si>
  <si>
    <t>MONTAŽERSKI RADOVI - VANJSKA ODVODNJA</t>
  </si>
  <si>
    <t>06.01.</t>
  </si>
  <si>
    <t>Kanalizacijske cijevi - sanitarna i oborinska odvodnja</t>
  </si>
  <si>
    <t>06.01.01.</t>
  </si>
  <si>
    <t>DN 250</t>
  </si>
  <si>
    <t>06.01.02.</t>
  </si>
  <si>
    <t>DN 200</t>
  </si>
  <si>
    <t>06.01.03.</t>
  </si>
  <si>
    <t>DN 160</t>
  </si>
  <si>
    <t>06.01.05.</t>
  </si>
  <si>
    <t>DN 110</t>
  </si>
  <si>
    <t>06.02.</t>
  </si>
  <si>
    <t>Tlačna cijev odvodnje</t>
  </si>
  <si>
    <t>06.02.01.</t>
  </si>
  <si>
    <t>PeHD d-63 mm</t>
  </si>
  <si>
    <t>06.04.</t>
  </si>
  <si>
    <t>Prepumpna stanica sanitarne odvodnje</t>
  </si>
  <si>
    <t>06.05.</t>
  </si>
  <si>
    <t>PEHD prefabricirana kontrolna okna - 630mm</t>
  </si>
  <si>
    <t>Nabava, doprema i montaža PEHD prefabriciranog kontrolnog okna, promjera 630 mm, uključivo integrirane penjalice od nehrđajućeg materijala, oblikovana kineta s priključcima definiranim uzdužnim profilima, AB rasteretni prsten,sav spojni i brtveni materijal.
Okna se ugrađuju na na pripremljenu podlogu.
Za navedena kontrolna okna ponuđač je dužan u ponudi priložiti izjavu o sukladnosti izdanu od ovlaštenog laboratorija.
Armiranobetonski rasteretni prsten  debljine 15(+15) cm se postavlja iznad okna te se na njega postavlja kanalski poklopac.
U cijenu uključiti montažu betonskog vijenca na kontrolno okno s  ugrađenim poklopcem, kao i tipskepenjalice.
Obračun po komadu kompletno ugrađenog okna</t>
  </si>
  <si>
    <t>06.05.01.</t>
  </si>
  <si>
    <t>- kontrolno okno visine do H=1,0 m</t>
  </si>
  <si>
    <t>06.05.02.</t>
  </si>
  <si>
    <t>- kontrolno okno visine do H=1,5 m</t>
  </si>
  <si>
    <t>- kontrolno okno visine do H=2.0 m</t>
  </si>
  <si>
    <t>- kontrolno okno visine do H=2.5 m</t>
  </si>
  <si>
    <t>06.08.</t>
  </si>
  <si>
    <t>Separator lakih tekućina s mimotokom NS 6/30</t>
  </si>
  <si>
    <t>Separator mora biti izrađen iz centrifugalo ljevanog polietilena .
Separator treba biti siguran od djelovanja sila uzgona do visine podzemne vode do uljeva u separator. Separator mora imati koalescentni element koji se može za potrebe čišćenja i održavanja jednostavno izvaditi i višekratno koristiti. Separator mora imati sigurnosni plovak tariran na spec. težinu lakih tekućina kao osiguranje od nekontroliranog odljeva istih iz separatora.  Unutarnji elementi separatora trebaju biti izrađeni iz PEHD-a. 
Obračun po komadu ugrađenog separatora do potpune gotovosti.</t>
  </si>
  <si>
    <t>06.09.</t>
  </si>
  <si>
    <t>Nepovratni ventil</t>
  </si>
  <si>
    <t>Nabava, doprema i montaža nepovranog ventila koji se ugrađuje na gravitacijske PVC cijev u akumulaciji, sa svim sitnim potrošnim i montažnim materijalom.
Obračun po komadu ugrađenog nepovratnog ventila</t>
  </si>
  <si>
    <t>06.09.01.</t>
  </si>
  <si>
    <t>06.10.</t>
  </si>
  <si>
    <t>Ispitivanje vodonepropusnosti</t>
  </si>
  <si>
    <t>Ispitivanje instalacije kanalizacije na vodonepropusnost vodenom probom.
Obračun po m' ispitane mreže.</t>
  </si>
  <si>
    <t>06.11.</t>
  </si>
  <si>
    <t>Snimanje kamerom kanalizacije</t>
  </si>
  <si>
    <t>Snimanje kamerom kompletne kanalizacije, izrada elaborata o kvaliteti izvedene kanalizacije te prilog snimak</t>
  </si>
  <si>
    <t>06.12.</t>
  </si>
  <si>
    <t>Nabava, doprema i postavljanje trake upozorenja duž ukupne trase  instalacije kanalizacije.
Upozoravajuća PVC traka za trajno obilježavanje koja se postavlja na visini cca 30 cm od tjemena cijevi.
Obračun po m' postavljene trake</t>
  </si>
  <si>
    <t>UKUPNO MONTAŽERSKI RADOVI - VANJSKA ODOVDNJA</t>
  </si>
  <si>
    <t>07.</t>
  </si>
  <si>
    <t>MONTAŽERSKI RADOVI - UNUTARNJA VODOOPSKRBA</t>
  </si>
  <si>
    <t>07.01.</t>
  </si>
  <si>
    <t>Vodovodne cijevi - glavni i etažni razvod</t>
  </si>
  <si>
    <t>07.01.01.</t>
  </si>
  <si>
    <t xml:space="preserve">d 40 mm (DN 32) </t>
  </si>
  <si>
    <t>07.01.02.</t>
  </si>
  <si>
    <t xml:space="preserve">d 32 mm (DN 25) </t>
  </si>
  <si>
    <t>07.01.03.</t>
  </si>
  <si>
    <t xml:space="preserve">d 25 mm (DN 20) </t>
  </si>
  <si>
    <t>07.01.04.</t>
  </si>
  <si>
    <t xml:space="preserve">d 20 mm (DN 15) </t>
  </si>
  <si>
    <t>07.02.</t>
  </si>
  <si>
    <t>Čelične pocinčane cijevi - hidrantska mreža</t>
  </si>
  <si>
    <t>Nabava, doprema i montaža čeličnih pocinčanih cijevi za radni tlak od 6 bara za izgradnju unutarnje hidrantske mreže . 
Razvod vođen pod stropom i u/po zidovima.
Stavka obuhvaća sve potrebne spojnice, redukcije, T-komade i potrebni pričvrsni i ovjesni materijal.
Cijevi se isporučuju bez izolacije. Toplinsku izolaciju izvesti u ukopnoj dužini postavljenih cjevovoda. Cijevi u zidu oviti jednostrukim slojem tehničkog filca, cijevi u prostoru izolirati toplinskom izolacijom od samogasivog fleksibilanog elastomernog materijala, debljine 6 mm.
U stavci je obračunat rad i sav materjal, cijevi, fazonski komadi, pomoćni materijal za spajanje i pričvršćivanje - konzole i obujmice koje moraju biti profila kao i toplinska izolacija.
Obračun po m' montiranog cjevovoda</t>
  </si>
  <si>
    <t>07.02.01.</t>
  </si>
  <si>
    <t>ø 2''</t>
  </si>
  <si>
    <t>07.03.</t>
  </si>
  <si>
    <t>Kuglasti ventili</t>
  </si>
  <si>
    <t>Nabava, dobava i montaža kuglastih ventila s ručicom.
Obračun po ugrađenom komadu.</t>
  </si>
  <si>
    <t>07.03.01.</t>
  </si>
  <si>
    <t>- DN 32</t>
  </si>
  <si>
    <t>07.03.02.</t>
  </si>
  <si>
    <t>- DN 25</t>
  </si>
  <si>
    <t>07.03.03.</t>
  </si>
  <si>
    <t>- DN 20</t>
  </si>
  <si>
    <t>07.03.04.</t>
  </si>
  <si>
    <t>- DN 15</t>
  </si>
  <si>
    <t>07.04.</t>
  </si>
  <si>
    <t>Prijelazni komad</t>
  </si>
  <si>
    <t>Nabava, doprema i montaža prelaznih komada s PE cijevi na PEX vodovodne cijevi.
Obračun po ugrađenom komadu.</t>
  </si>
  <si>
    <t>07.04.01.</t>
  </si>
  <si>
    <t>07.05.</t>
  </si>
  <si>
    <t>Nabava, doprema i montaža prelaznih komada s PE cijevi na PC vodovodne cijevi.
Obračun po ugrađenom komadu.</t>
  </si>
  <si>
    <t>07.05.01.</t>
  </si>
  <si>
    <t>- DN 63 - 2''</t>
  </si>
  <si>
    <t>07.06.</t>
  </si>
  <si>
    <t>Priključak za perilicu.</t>
  </si>
  <si>
    <t>Nabava, dobava i montaža slavina s priključkom za perilicu.
Obračun po ugrađenom komadu.</t>
  </si>
  <si>
    <t>07.06.01.</t>
  </si>
  <si>
    <t>- 3/4''</t>
  </si>
  <si>
    <t>07.07.</t>
  </si>
  <si>
    <t>Ispusna slavina.</t>
  </si>
  <si>
    <t>Nabava, doprema i montaža kromirane kuglaste ispusne  slavine za hladnu vodu s blokadom povratnog toka i navojima za spajanje crijeva, nazivnog promjer 20-3/4“ uključivo sav sitni spojni, brtveni materijal i fitinzi i sl.
Obračun po komadu montirane slavine.</t>
  </si>
  <si>
    <t>07.08.</t>
  </si>
  <si>
    <t>Unutarnji hidrant</t>
  </si>
  <si>
    <t>07.09.</t>
  </si>
  <si>
    <t>Protupožarno brtvljenje - plastične cijevi</t>
  </si>
  <si>
    <t>Protupožarno brtvljenje za plastičnih voopskrbnih cjevovoda kroz horizontalne i vertikalne granice požarnih sektora ugradnjom PP obujmivca.
Prije montaže PP obujmica potrebno je zabetonirati otvore u AB ploči (zapunjava građevinar).
Otvore u GK zidovima potebno je obraditi (špaleta) prije ugradnje obujmice.
Kod provoda gorivih cijevi kroz zidove, PP obujmice montiraju se sa obje strane zida, dok kod provoda kroz strope ploče montiraju se samo s donje strane.
Obračun po ugrađenom komadu.</t>
  </si>
  <si>
    <t>07.09.01.</t>
  </si>
  <si>
    <t>07.09.02.</t>
  </si>
  <si>
    <t>07.10.</t>
  </si>
  <si>
    <t>Protupožarno brtvljenje - PC cijevi</t>
  </si>
  <si>
    <t>07.10.01.</t>
  </si>
  <si>
    <t>- 2''</t>
  </si>
  <si>
    <t>07.11.</t>
  </si>
  <si>
    <t>Ispitivanje gotove vodovodne i hidrantske mreže na tlak od 10 bara u trajanju najmanje 6 sati ili dok se ne pregledaju svi spojevi.
U stavku je uključena voda, dobava pumpe i mjernog uređaja kao i ostalog potrebnog pribora za provedbu tlačne probe.
Obračun po m' ispitanog cjevovoda</t>
  </si>
  <si>
    <t>07.12.</t>
  </si>
  <si>
    <t>UKUPNO MONTAŽERSKI RADOVI - UNUTARNJA VODOOPSKRBA</t>
  </si>
  <si>
    <t>08.</t>
  </si>
  <si>
    <t>MONTAŽERSKI RADOVI - UNUTARNJA ODVODNJA</t>
  </si>
  <si>
    <t>08.01.</t>
  </si>
  <si>
    <t>Kanalizacijske cijevi - temeljni razvod</t>
  </si>
  <si>
    <t>08.01.01.</t>
  </si>
  <si>
    <t>DN 125</t>
  </si>
  <si>
    <t>08.01.02.</t>
  </si>
  <si>
    <t>08.02.</t>
  </si>
  <si>
    <t>Kanalizacijske cijevi - kućni razvod</t>
  </si>
  <si>
    <t>08.02.01.</t>
  </si>
  <si>
    <t>- d110mm (DN100)</t>
  </si>
  <si>
    <t>08.02.02.</t>
  </si>
  <si>
    <t>- d50mm (DN50)</t>
  </si>
  <si>
    <t>08.03.</t>
  </si>
  <si>
    <t>Tuš slivnik</t>
  </si>
  <si>
    <t>Nabava, doprema i montaža plastičnog tuš slivnika dimenzija 150 x 150 mm s vertikalnom kanalizacijskim odvodom promjera 100 mm.
Stavkom uračunat sav rad, spojni materijal i pribor za spoj na hidroizolaciju. 
Obračun po montiranom komadu sifona.</t>
  </si>
  <si>
    <t>08.04.</t>
  </si>
  <si>
    <t>Podna rešetka</t>
  </si>
  <si>
    <t>Nabava, doprema i montaža podnih slivnika DN110 sa suhom blokadom mirisa, okvirom i ljevanoželjeznom pokrovnom rešekom 226 x 226 mm, te vertikalnim odovdom.
Stavkom uračunat sav rad, spojni materijal i pribor za spoj na hidroizolaciju. 
Obračun po montiranom komadu slivnika.</t>
  </si>
  <si>
    <t>08.05.</t>
  </si>
  <si>
    <t>Revizijski komad</t>
  </si>
  <si>
    <t>Nabava, doprema i montaža PP-MX revizijskog komada  za ugradnju na  vertikalu odvodnje. 
Obračun po komadu ugrađeog revizijskog komada.</t>
  </si>
  <si>
    <t>08.05.01.</t>
  </si>
  <si>
    <t>08.06.</t>
  </si>
  <si>
    <t>Vantilacijska kapa 160</t>
  </si>
  <si>
    <t>Nabava, doprema i montaža PVC ventilacijske kape Ø 160 mm za ugradnju na ozračnu vertikalu. 
Obračun po komadu ugrađene kape.</t>
  </si>
  <si>
    <t>08.07.</t>
  </si>
  <si>
    <t>08.08.</t>
  </si>
  <si>
    <t>- DN 110</t>
  </si>
  <si>
    <t>08.09.</t>
  </si>
  <si>
    <t>Ispitivanje vodonepropusnosti kanalizacije</t>
  </si>
  <si>
    <t>UKUPNO MONTAŽERSKI RADOVI - UNUTARNJA ODVODNJA</t>
  </si>
  <si>
    <t>OSTALI RADOVI</t>
  </si>
  <si>
    <t>09.01.</t>
  </si>
  <si>
    <t>Revizijska vratašca</t>
  </si>
  <si>
    <t>Nabava, doprema i montaža revizijskih vratašca 15x20 cm za ugradnju na otvore u zidu na mjestima revizija sanitarne kanalizacije
Obračun po komadu montiranih vratašca.</t>
  </si>
  <si>
    <t>09.</t>
  </si>
  <si>
    <t>UKUPNO OSTALI RADOVI</t>
  </si>
  <si>
    <r>
      <t>m</t>
    </r>
    <r>
      <rPr>
        <b/>
        <vertAlign val="superscript"/>
        <sz val="12"/>
        <rFont val="Calibri"/>
        <family val="2"/>
        <charset val="238"/>
        <scheme val="minor"/>
      </rPr>
      <t>3</t>
    </r>
  </si>
  <si>
    <r>
      <t>m</t>
    </r>
    <r>
      <rPr>
        <b/>
        <vertAlign val="superscript"/>
        <sz val="12"/>
        <rFont val="Calibri"/>
        <family val="2"/>
        <charset val="238"/>
        <scheme val="minor"/>
      </rPr>
      <t>2</t>
    </r>
  </si>
  <si>
    <r>
      <t>Planiranje dna rova na kote u skladu s projektnom dokumentacijom, s točnošću ±1.0 cm. Višak materijala izbacuje se van rova, a planiranje izvršiti prema zahtjevima proizvođača cijevnog materijala.
Obračun po m</t>
    </r>
    <r>
      <rPr>
        <vertAlign val="superscript"/>
        <sz val="12"/>
        <rFont val="Calibri"/>
        <family val="2"/>
        <charset val="238"/>
        <scheme val="minor"/>
      </rPr>
      <t>2</t>
    </r>
    <r>
      <rPr>
        <sz val="12"/>
        <rFont val="Calibri"/>
        <family val="2"/>
        <charset val="238"/>
        <scheme val="minor"/>
      </rPr>
      <t xml:space="preserve"> ispanirane površine.</t>
    </r>
  </si>
  <si>
    <r>
      <t>Nabava i doprema materijala za izradu posteljice, te izrada posteljice za polaganje vodovodnih cijevi od sitnog pijeska.
Debljina sloja ispod cijevi je 10 cm.
Obračun po m</t>
    </r>
    <r>
      <rPr>
        <vertAlign val="superscript"/>
        <sz val="12"/>
        <rFont val="Calibri"/>
        <family val="2"/>
        <charset val="238"/>
        <scheme val="minor"/>
      </rPr>
      <t>3</t>
    </r>
    <r>
      <rPr>
        <sz val="12"/>
        <rFont val="Calibri"/>
        <family val="2"/>
        <charset val="238"/>
        <scheme val="minor"/>
      </rPr>
      <t xml:space="preserve"> ugrađenog pijeska.</t>
    </r>
  </si>
  <si>
    <r>
      <t>Nabava i doprema materijala za zasip cijevi, te izrada zasipa iznad cijevi od sitnog pijeska.
Zatrpavanje pijeskom visine 20-30 cm iznad tjemena cijevi.
Obračun po m</t>
    </r>
    <r>
      <rPr>
        <vertAlign val="superscript"/>
        <sz val="12"/>
        <rFont val="Calibri"/>
        <family val="2"/>
        <charset val="238"/>
        <scheme val="minor"/>
      </rPr>
      <t>3</t>
    </r>
    <r>
      <rPr>
        <sz val="12"/>
        <rFont val="Calibri"/>
        <family val="2"/>
        <charset val="238"/>
        <scheme val="minor"/>
      </rPr>
      <t xml:space="preserve"> ugrađenog pijeska.</t>
    </r>
  </si>
  <si>
    <r>
      <t>Planiranje dna rova na kote u skladu s projektnom dokumentacijom, s točnošću ±1.0 cm. Višak materijala izbacuje se van rova, a planiranje izvršiti prema zahtjevima proizvođača cijevnog materijala.
Obračun po m</t>
    </r>
    <r>
      <rPr>
        <vertAlign val="superscript"/>
        <sz val="12"/>
        <rFont val="Calibri"/>
        <family val="2"/>
        <charset val="238"/>
        <scheme val="minor"/>
      </rPr>
      <t>2</t>
    </r>
    <r>
      <rPr>
        <sz val="12"/>
        <rFont val="Calibri"/>
        <family val="2"/>
        <charset val="238"/>
        <scheme val="minor"/>
      </rPr>
      <t xml:space="preserve"> ispanirane površine</t>
    </r>
  </si>
  <si>
    <r>
      <t>Nabava, doprema i ugradnja materijala za izradu posteljice cijevi, te izrada posteljice za polaganje kanalizacijskih cijevi od sitnog pijeska.
Obračun po m</t>
    </r>
    <r>
      <rPr>
        <vertAlign val="superscript"/>
        <sz val="12"/>
        <rFont val="Calibri"/>
        <family val="2"/>
        <charset val="238"/>
        <scheme val="minor"/>
      </rPr>
      <t>3</t>
    </r>
    <r>
      <rPr>
        <sz val="12"/>
        <rFont val="Calibri"/>
        <family val="2"/>
        <charset val="238"/>
        <scheme val="minor"/>
      </rPr>
      <t xml:space="preserve"> ugrađenog pijeska.</t>
    </r>
  </si>
  <si>
    <t>REKAPITULACIJA VODOVODA I KANALIZACIJE</t>
  </si>
  <si>
    <t>MONTAŽERSKI RADOVI- VANJSKA VODOOPSKRBA</t>
  </si>
  <si>
    <t>MONTAŽERSKI RADOVI- VANJSKA ODVODNJA</t>
  </si>
  <si>
    <t>MONTAŽERSKI RADOVI- UNUTARNJA VODOOPSKRBA</t>
  </si>
  <si>
    <t>MONTAŽERSKI RADOVI- UNUTARNJA ODVODNJA</t>
  </si>
  <si>
    <t>RAZVODNI ORMAR</t>
  </si>
  <si>
    <t>REKAPITULACIJA ELEKTRORADOVA</t>
  </si>
  <si>
    <t>JAKA STRUJA</t>
  </si>
  <si>
    <t>RASVJETA</t>
  </si>
  <si>
    <t>SLABA STRUJA</t>
  </si>
  <si>
    <t>LPS</t>
  </si>
  <si>
    <t>ELEKTROINSTALACIJE SLABE STRUJE</t>
  </si>
  <si>
    <t>INSTALACIJE SUSTAVA ZAŠTITE OD UDARA MUNJE I IZJEDNAČENJE POTENCIJALA</t>
  </si>
  <si>
    <t>MONTAŽNI ELEMENT</t>
  </si>
  <si>
    <t>MJEŠALICA</t>
  </si>
  <si>
    <t>KONZOLNA WC ŠKOLJKA S PRIPADAJUĆIM POKLOPCEM</t>
  </si>
  <si>
    <t>TIPKALO</t>
  </si>
  <si>
    <t>PISOARSKA PREGRADA</t>
  </si>
  <si>
    <t>POMIČNO OGLEDALO</t>
  </si>
  <si>
    <t>DRŽAČ ROLE WC PAPIRA</t>
  </si>
  <si>
    <t>WC ČETKA, KONZOLNA</t>
  </si>
  <si>
    <t>DRŽAČ TEKUĆEG SAPUNA</t>
  </si>
  <si>
    <t>DRŽAČ PAPIRNATIH RUČNIKA</t>
  </si>
  <si>
    <t>KANTA ZA SMEĆE S PEDALOM</t>
  </si>
  <si>
    <t>KANTA ZA SMEĆE</t>
  </si>
  <si>
    <t>FIKSNI RUKOHVAT</t>
  </si>
  <si>
    <t>PODIZNI RUKOHVAT</t>
  </si>
  <si>
    <t>UMIVAONIK</t>
  </si>
  <si>
    <t>TUŠ KANALICA dužine 80 cm</t>
  </si>
  <si>
    <t>JEDNORUČNA MJEŠALICA</t>
  </si>
  <si>
    <t>GLAVA TUŠA</t>
  </si>
  <si>
    <t>NOSAČ GLAVE TUŠA</t>
  </si>
  <si>
    <t>PODŽBUKNI SET ZA MJEŠALICU TUŠA</t>
  </si>
  <si>
    <t>KONZOLNA WC ŠKOLJKA S PRIPADAJUĆIM POKLOPCEM,</t>
  </si>
  <si>
    <t>TUŠ KANALICA dužine 80 cm,</t>
  </si>
  <si>
    <t>GRAĐEVINSKI RADOVI</t>
  </si>
  <si>
    <t>INSTALACIJA GRIJANJA</t>
  </si>
  <si>
    <t>INSTALACIJA ZEMNOG PLINA</t>
  </si>
  <si>
    <t>INSTALACIJA HLAĐENJA</t>
  </si>
  <si>
    <t>DIMNJACI</t>
  </si>
  <si>
    <t>REKAPITULACIJA PLIN, GRIJANJE I HLAĐENJE</t>
  </si>
  <si>
    <t>Cijena za svaku točku ovog troškovnika podrazumjeva dobavu, montažu, spajanje, te dovođenje u stanje potpune funkcionalnosti, ukoliko nije predviđeno posebnom stavkom.</t>
  </si>
  <si>
    <t xml:space="preserve">
Podrazumjeva se da je u cijeni ukalkuliran sav potreban spojni, montažni, ovjesni i ostali materijal potreban za potpuno funkcioniranje, ukoliko nije predviđeno posebnom stavkom.</t>
  </si>
  <si>
    <t>Ukoliko je za izvođenje pojedinih radova potrebna izrada radioničkih nacrta, podrazumjeva se da su troškovi njihove izrade ukalkulirani stavkama troškovnika za te radove.</t>
  </si>
  <si>
    <t>I.</t>
  </si>
  <si>
    <t>GRAĐEVINSKI DIO</t>
  </si>
  <si>
    <t>Geodetsko iskolčenje trase cjevovoda, obilježavanje lomnih točaka, detalja prijelaza, prometnica, okana, ugradbenih garnitura, položajnih i visinskih točaka i profila sa stabilizacijom operativnih poligona za korištenje u tijeku realizacije zemljanih i monterskih radova i za sve faze izvođenja.</t>
  </si>
  <si>
    <t>U cijenu uračunati izradu i ovjeru geodetskog snimka izvedenog stanja instalacija.</t>
  </si>
  <si>
    <t>m</t>
  </si>
  <si>
    <t>a) strojni iskop 70%</t>
  </si>
  <si>
    <t>m3</t>
  </si>
  <si>
    <t>b) ručni iskop 30%</t>
  </si>
  <si>
    <t>sat</t>
  </si>
  <si>
    <t>Planiranje dna rova sa točnošću +- 2cm. Sva eventualna udubljenja potrebno je ispuniti kamenom veličine zma do 8mm, te strojno nabiti, kako bi se dobila čvrsta podloga pripremljena za izradu pješčane posteljice cijevi.</t>
  </si>
  <si>
    <t>4.</t>
  </si>
  <si>
    <t>5.</t>
  </si>
  <si>
    <t>6.</t>
  </si>
  <si>
    <t>Utvrđivanje položaja postojećeg plinskog priključka  s iskopom pristupnog otvora u zemlji i zaštitom od urušavanje zemlje.</t>
  </si>
  <si>
    <t>UKUPNO:</t>
  </si>
  <si>
    <t>II.</t>
  </si>
  <si>
    <t>PLINSKI PRIKLJUČAK</t>
  </si>
  <si>
    <t>kpl</t>
  </si>
  <si>
    <t>Priključenje na postojeći plinski priključak sa GF EL spojnicom d32</t>
  </si>
  <si>
    <t>Nabava i ugradnja podzemne plinske PE-HD kuglaste slavine proizvod GF d32 u kompletu sa ugradbenom garniturom i uličnim poklopcem. Ulični poklopac u zelenoj površini izvesti 100mm iznad terena. Nakon motaže vidljivi dio poklopca obojati u žutu boju. Ista se ugrađuje ukoliko na postojećem dijelu priključka nije ugrađena.</t>
  </si>
  <si>
    <t>Traka za obilježavanje pozicije plinovoda postavljena 0,5 m ispod razine zemlje</t>
  </si>
  <si>
    <t>Cijevi za plin iz tvrdog polietilena kvalitete PE 100, SDR 11, ISO S5 tlak do 10 bar. U radove je uračunato razvažanje cijevi po trasi, spajanje cijevi, eventualni popravak oštećenih mjesta te spuštanje u rov. Dodatak za gubitke pri montaži je 1 %.</t>
  </si>
  <si>
    <t>d32x3,0 SDR 11</t>
  </si>
  <si>
    <t>GF elementi:</t>
  </si>
  <si>
    <t>EL. spojnica d32</t>
  </si>
  <si>
    <t>Izrada izlaza PE-HD plinske cijevi iz zemlje i ulaza u plinski ormarić prema detalju iz nacrta br.3.. U stavku uključeni zaštitna usponska čelična cijev 5/4", dvoslojna korugirana cijev - bužir, navojna spojka, bakrena čahura, stezna čahura, glavni zapor 1", obujmice za pričvščenje na zid objekta.</t>
  </si>
  <si>
    <t>7.</t>
  </si>
  <si>
    <t>8.</t>
  </si>
  <si>
    <t>MJERENI DIO PLINSKE INSTALACIJE</t>
  </si>
  <si>
    <t>9.</t>
  </si>
  <si>
    <t>StØ33,7x2,6mm - 1"</t>
  </si>
  <si>
    <t>10.</t>
  </si>
  <si>
    <t xml:space="preserve">
Temeljito mehaničko čišćenje cjevovoda, zavješenja, konzola od hrđe i odmašćivanje Antikorozivna zaštita temeljnom bojom cjevovoda, uvamih elemenata, prirubnica i ostalih elemenata s dva premaza temeljnom bojom. Završni premaz lak bojom - oker žuta.</t>
  </si>
  <si>
    <t>11.</t>
  </si>
  <si>
    <t>Plinska kuglasta slavina s navojem, ispitana i ugrađena s termičkom zaštitom od požara (TAS)</t>
  </si>
  <si>
    <t>NO25</t>
  </si>
  <si>
    <t>12.</t>
  </si>
  <si>
    <t>13.</t>
  </si>
  <si>
    <t>ISPITIVANJE INSTALACIJE IZVOĐAČA</t>
  </si>
  <si>
    <t>14.</t>
  </si>
  <si>
    <t>Zračno ispiranje i čišćenje instalacije od nečistoća prije tlačnih probi.</t>
  </si>
  <si>
    <t>15.</t>
  </si>
  <si>
    <t>Ispitivanje izvedenog cjevovoda na nepropusnost i čvrstoću prema protokolu ispitivanja koji je dan u projektnoj dokumentaciji sa završnim izvješćem ispitivanja.</t>
  </si>
  <si>
    <t>ISPITIVANJE INSTALACIJE OVLAŠTENE TVRTKE</t>
  </si>
  <si>
    <t>16.</t>
  </si>
  <si>
    <t>17.</t>
  </si>
  <si>
    <t>Trošak servisera plinske opreme te puštanje u rad uređaja i ovjera garancijskih listova.</t>
  </si>
  <si>
    <t>18.</t>
  </si>
  <si>
    <t>Prijava plinske instalacije lokalnom distributeru plina s pregledom.</t>
  </si>
  <si>
    <t>III.</t>
  </si>
  <si>
    <t>U stavku je uključen i sav pribor za montažu kao na primjer pribor za učvršćenje bojlera na zid, rozeta dimnjače, puštanje u rad i probni rad cirko bojlera. Nadalje plinski cirko bojler isporučiti komplet sa komandnom pločom, regulacionim i sigurnosnim uređajem.</t>
  </si>
  <si>
    <t xml:space="preserve">Set za horizontalni dovod zraka/ odvod dimnih plinova, koncentrični priključak uređaja  Ø80/125 PP, za LAS sustav. Komplet se sastoji od koljena 87° s revizijskim otvorom, obujmica cijevi za zrak, dimovodna cijev / cijev za zrak, zidne rozete i obujmice za pričvršćenje. </t>
  </si>
  <si>
    <t>set</t>
  </si>
  <si>
    <t>Priključni set za cirko uređaj iz stavke 1, sa izolacijom.</t>
  </si>
  <si>
    <t>Magnetni filter 1 1/4", za sustave grijanja.</t>
  </si>
  <si>
    <t>Trosmjerni prekretni ventil s elektromotornim pogonom 5/4".</t>
  </si>
  <si>
    <t xml:space="preserve">Višefunkcionalni međuspremnik ogrjevne vode u kombinaciji sa solarnim podstanicama te podstanicama za potrošnu toplu vodu. Mogućnost zagrijavanja ogrjevne vode putem solarne energije, jednog ili više proizvođača topline. Dogrijavanje spremnika moguće je putem bilo kojeg uređaja za proizvodnju topline. </t>
  </si>
  <si>
    <t xml:space="preserve">Podstanica potrošne tople vode, zagrijavanje i precizna priprema potrošne tople vode na protočnom principu. Pločasti izmjenjivač topline od plemenitog čelika. Komplet sa EPP-zvučnom izolacijom (ekspandirani polipropilen). Pripremljen za jednostavnu montažu direktno na spremnik, alternativno moguća zidna montaža. </t>
  </si>
  <si>
    <t>Sigurnosna grupa za spremnike preko 200 litara i tlak u mreži do 10 bara.</t>
  </si>
  <si>
    <t xml:space="preserve">Solarni pločasti kolektor, sa serpentinskim apsorberom te strukturnim sigurnosnim staklom za solarnu pripremu potrošne tople vode te podršku grijanja. Aluminijsko kućište (srebrna boja). Solarno prozirno staklo. Serpentinski apsorber od aluminijskog lima i bakrene cijevi. Toplinska izolacija od mineralne vune, debljine 40 mm. Jednostavna montaža kolektora na principu "plug&amp;play". </t>
  </si>
  <si>
    <t>19.</t>
  </si>
  <si>
    <t>20.</t>
  </si>
  <si>
    <t>21.</t>
  </si>
  <si>
    <t>Produžni hidraulički spojni set za svaki daljnji kolektor</t>
  </si>
  <si>
    <t>22.</t>
  </si>
  <si>
    <t>23.</t>
  </si>
  <si>
    <t>24.</t>
  </si>
  <si>
    <t>25.</t>
  </si>
  <si>
    <t>Vijci za direktno učvršćenje okvira u predviđeno postolje
- 2 vijka s maticom M10 u sklopu pakiranja
- ukupan broj setova vijaka treba odgovarati ukupnom broju okvira za montažu</t>
  </si>
  <si>
    <t>26.</t>
  </si>
  <si>
    <t>27.</t>
  </si>
  <si>
    <t>Tekućina protiv smrzavanja na bazi propilen-glikola za trajno zadržavanje u sustavu sa zaštitom od smrzavanja do -28 °C (20 l)
Namjena: solarni sustavi, dizalice topline</t>
  </si>
  <si>
    <t>28.</t>
  </si>
  <si>
    <t>29.</t>
  </si>
  <si>
    <t>30.</t>
  </si>
  <si>
    <t>Cijevna grupa sa trosmjernim mješajućim ventilom R1. Polazni/povratni vod Rp1, s visokoefikasnom cirkulacijskom crpkom (klasa A)
- 2 kuglaste zaporne slavine sa integriranim termometrom, sa gravitacijskom kočnicom
- podešavajući prestrujni ventil
- izolacija</t>
  </si>
  <si>
    <t>31.</t>
  </si>
  <si>
    <t>32.</t>
  </si>
  <si>
    <t>2,5"</t>
  </si>
  <si>
    <t>5/4"</t>
  </si>
  <si>
    <t>1"</t>
  </si>
  <si>
    <t>Nepovratni ventil za vodu s metalnom (mesing) zaklopkom, za ugradnju u instalacije vodovoda i centralnog grijanja.</t>
  </si>
  <si>
    <t>Minimalna radna temperatura: -20 ° C
Maksimalna radna temperatura: 100 ° C
Materijal: Mesing</t>
  </si>
  <si>
    <t>6/4"</t>
  </si>
  <si>
    <t>Filter (hvatač nečistoća) za mehaničko pročišćavanje vode u sustavu grijanja. Sa otvorom za čišćenje.</t>
  </si>
  <si>
    <t>Minimalna radna temperatura: -20 ° C
Maksimalna radna temperatura: 110 ° C
Materijal: Mesing
Radni pritisak: 20 bara</t>
  </si>
  <si>
    <t>Dobava i ugradnja cirkulacijske crpke za cirkulaciju sanitarne vode, sa tajmerom.</t>
  </si>
  <si>
    <t>Protok: 0,7 m3/h
Visina dobave: 1,2m</t>
  </si>
  <si>
    <t>33.</t>
  </si>
  <si>
    <t>ø16x2,2 mm (DN12)</t>
  </si>
  <si>
    <t>ø20x2,8 mm (DN15)</t>
  </si>
  <si>
    <t>ø25x3,5 mm (DN20)</t>
  </si>
  <si>
    <t>ø32x4,4 mm (DN25)</t>
  </si>
  <si>
    <t>34.</t>
  </si>
  <si>
    <t>Ø42x1 mm</t>
  </si>
  <si>
    <t>Ø35x1 mm</t>
  </si>
  <si>
    <t>Ø28x0,9mm</t>
  </si>
  <si>
    <t>35.</t>
  </si>
  <si>
    <t>11V/600/400</t>
  </si>
  <si>
    <t>11V/600/600</t>
  </si>
  <si>
    <t>22V/600/400</t>
  </si>
  <si>
    <t>22V/600/600</t>
  </si>
  <si>
    <t>22V/600/800</t>
  </si>
  <si>
    <t>22V/600/1200</t>
  </si>
  <si>
    <t>22V/600/2000</t>
  </si>
  <si>
    <t>Ogrjevna tijela opremljena su radijatorskim odzračnim pipcem sa priključcima NO 15</t>
  </si>
  <si>
    <t>36.</t>
  </si>
  <si>
    <t>Materijal za montažu ogrjevnih tijela na zid. Stavka obuhvaća materijal i rad za montažu ogrjevnih tijela.</t>
  </si>
  <si>
    <t>600mm</t>
  </si>
  <si>
    <t>37.</t>
  </si>
  <si>
    <t>Glava termostatskog ventila za montažu na radijator, M 30x1,5.</t>
  </si>
  <si>
    <t>38.</t>
  </si>
  <si>
    <t>H-ventil, kutni, s obostranim zatvaranjem, namještanje s prednje strane, priključak grijaćeg tijela Rp 1/2" sa slobodnookretnom maticom. Osni razmak priključka 50mm. Cijevni priključak vanjskim konusnim navojem G 3/4 za spoj s eurokonus maticom. Za spajanje radijatora iz zida.</t>
  </si>
  <si>
    <t>39.</t>
  </si>
  <si>
    <t>Razdjelnik i sabirnik za polazni i povratni vod  radijatorskog grijanja izrađen od nekorodirajuće posebne mesingane legure, jedinica gotova za montažu, uključivši i konzole za učvršćenje. U uzidnom ormariću. Sa krajnjim elementima za odzračivanje i pražnjenje, regulacijskim ventilima na polazu i povratu. Ulazni priključci 1", izlazni priključci 3/4" eurokonus, osni razmak priključaka 50mm, sa kuglastim ventilima DN25 na ulaznim priključcima.</t>
  </si>
  <si>
    <t>5 krugova</t>
  </si>
  <si>
    <t>8 krugova</t>
  </si>
  <si>
    <t>40.</t>
  </si>
  <si>
    <t>41.</t>
  </si>
  <si>
    <t>42.</t>
  </si>
  <si>
    <t>43.</t>
  </si>
  <si>
    <t>Bakrena cijev za razvod solarnog kruga od kolektora do  solarne stanice. Zajedno sa fitinzima.</t>
  </si>
  <si>
    <t>ø22x1 mm</t>
  </si>
  <si>
    <t>Solarna ekspanzijska posuda 80 litara, samostojeća. Sa priključnim setom.</t>
  </si>
  <si>
    <t>Primopredaja instalacije investitoru te upoznavanje s radom opreme uključujući dostavljanje uputstava za uporabu, atesta te obuka za rad s opremom.</t>
  </si>
  <si>
    <t>IV.</t>
  </si>
  <si>
    <t>Dobava multi-split klima uređaja za grijanje/hlađenje sa dvije unutarnje i jednom vanjskom jedinicom. Unutarnje jedinice - zidne. Vanjska jedinica montaža na ravan krov. Upravljanje pomoću IC daljinskog upravljaća. U komplet uključen sav potreban  materijal za ugradnju multi-split jedinice. Radni medij: ekološki plin R-32.</t>
  </si>
  <si>
    <t>Vanjska jedinica</t>
  </si>
  <si>
    <t>Hlađenje:</t>
  </si>
  <si>
    <t>Oznaka energetske učinkovitosti: A++</t>
  </si>
  <si>
    <t>Grijanje:</t>
  </si>
  <si>
    <t>Oznaka energetske učinkovitosti: A+</t>
  </si>
  <si>
    <t>Volumni protok zraka: 4000 m3/h</t>
  </si>
  <si>
    <t>Maksimalna duljina cjevovoda od unutarnje do vanjske jedinice 20 m, od toga visinski 10 m.</t>
  </si>
  <si>
    <t>Maksimalna duljina cijevi: 60 m</t>
  </si>
  <si>
    <t>Standardno punjenje: do 30 m</t>
  </si>
  <si>
    <t>Priključak R-32: tekuća faza: 6,35x4 mm</t>
  </si>
  <si>
    <t>Priključak R-32: plinovita faza: 9,52x4 mm</t>
  </si>
  <si>
    <t>Radno područje: hlađenje: od -15 do 48°C</t>
  </si>
  <si>
    <t>Radno područje: grijanje: od -15 do 24°C</t>
  </si>
  <si>
    <t>Napajanje : 220-240 V / 50 Hz ~1</t>
  </si>
  <si>
    <t>Unutarnje jedinice</t>
  </si>
  <si>
    <t>Qh  = 3,5 kW (0,8-3,7)</t>
  </si>
  <si>
    <t>Qg = 3,67 kW (0,9-3,8)</t>
  </si>
  <si>
    <t>medij:  R32</t>
  </si>
  <si>
    <t>priključak tekuće faze Ø6,35 mm</t>
  </si>
  <si>
    <t>priključak plinske faze Ø9,52 mm</t>
  </si>
  <si>
    <t>Nivo zvučnog tlaka: viša / srednja / niža brzina 52 / 44 / 38 dB(A) na udaljenosti 1 m od jedinice</t>
  </si>
  <si>
    <t>Predizolirane bakrene cijevi u kolutu za freonsku instalaciju plinske i tekuće faze namjenjene za rashladni medij R-32 . U kompletu sa spojnicama i koljenima, spojnim i pričvrsnim materijalom. Cijevi moraju biti odmašćene, očišćene i osušene prije ugradnje.</t>
  </si>
  <si>
    <t>Φ 6,35 mm</t>
  </si>
  <si>
    <t>Φ 9,52 mm</t>
  </si>
  <si>
    <t>Ostali potrošni materijal za montažu instalacije hlađenja. U stavku su uračunati ovjesni pribor, brtve, kudjelja, čahure i cijevne spojnice, T-komadi, blinde, pres fitinzi, prijelazni komadi Pe-Če, zaštitne cijevi pri prolazu kroz zidove te ostali potrošni materijal.</t>
  </si>
  <si>
    <t>V.</t>
  </si>
  <si>
    <t>VI.</t>
  </si>
  <si>
    <t>GLAVNI RAZVODNI ORMAR - GRO</t>
  </si>
  <si>
    <t>Tropolni niskonaponski kompaktni prekidač nazivne struje 160A, prekidne moći 25 kA, s termomagnetskom zaštitom od preopterećenja, komplet sa isklopnim okidačem</t>
  </si>
  <si>
    <t>Jednopolni katodni odvodnik prenapona tip 1+2, 25 kA</t>
  </si>
  <si>
    <t>Jednopolni visokoučinski osigurač 10A za ugradnju na DIN šinu komplet sa kućištem</t>
  </si>
  <si>
    <t>Tropolni visokoučinski osigurač 25A za ugradnju na DIN šinu komplet sa kućištem</t>
  </si>
  <si>
    <t>Tropolni visokoučinski osigurač 63A za ugradnju na DIN šinu komplet sa kućištem</t>
  </si>
  <si>
    <t>Tropolni visokoučinski osigurač 125A za ugradnju na DIN šinu komplet sa kućištem</t>
  </si>
  <si>
    <t>Dvopolna diferencijalna zaštitna sklopka 25A, 10kA, sa diferencijalnom strujom 0,03A</t>
  </si>
  <si>
    <t>Tropolna grebenasta sklopka 0-1-2, 20A</t>
  </si>
  <si>
    <t xml:space="preserve">Svjetlosna sklopka (luxomat) komplet sa vanjskim senzorom </t>
  </si>
  <si>
    <t>Tropolni instalacijski sklopnik 25A, sa 3 NO kontaktima, upravljačkog napona 230 VAC</t>
  </si>
  <si>
    <t>Četveropolna diferencijalna zaštitna sklopka 40A, 10kA, sa diferencijalnom strujom 0,03A</t>
  </si>
  <si>
    <t>Tropolni minijaturni prekidač 10A, C karakteristike, 10 kA</t>
  </si>
  <si>
    <t>Dvopolni kombinirani zaštitni prekidač 16A sa diferencijalnom strujom 0,03A</t>
  </si>
  <si>
    <t>Jednopolni minijaturni prekidač 16A, C karakteristike, 10 kA</t>
  </si>
  <si>
    <t>Jednopolni minijaturni prekidač 10A, C karakteristike, 10 kA</t>
  </si>
  <si>
    <t>Jednopolni minijaturni prekidač 6A, C karakteristike, 10 kA</t>
  </si>
  <si>
    <t>Sabirnice, kabelske obujmice, uvodnice, šine za montažu elemenata, redne stezaljke, spojni vodovi, plastične kanalice, natpisne pločice, te ostali sitni spojni i montažni materijal i pribor.</t>
  </si>
  <si>
    <t>komplet</t>
  </si>
  <si>
    <t xml:space="preserve">Jednopolna shema  </t>
  </si>
  <si>
    <t>RAZVODNI ORMAR RO-1</t>
  </si>
  <si>
    <t>Tropolni minijaturni prekidač 25A, C karakteristike, 10 kA</t>
  </si>
  <si>
    <t>SAMOSTOJEĆI RAZVODNI ORMAR - SRO</t>
  </si>
  <si>
    <t>Katodni odvodnik prenapona 25 kA.</t>
  </si>
  <si>
    <t>Tropolni niskonaponski kompaktni prekidač nazivne struje 125A, prekidne moći 10 kA, s termomagnetskom zaštitom od preopterećenja.</t>
  </si>
  <si>
    <t>Tropolna grebenasta sklopka 0-1, 25A</t>
  </si>
  <si>
    <t>RAZVODNI ORMARI JAKE STRUJE UKUPNO:</t>
  </si>
  <si>
    <t xml:space="preserve">Izrada fiksnog monofaznog izvoda </t>
  </si>
  <si>
    <t xml:space="preserve">Dobava, ugradnja na zid i spajanje instalacijskog pribora: </t>
  </si>
  <si>
    <t>ugradna razvodna kutija 78mm s poklopcem</t>
  </si>
  <si>
    <t>razvodna kutija 100x100 s poklopcem</t>
  </si>
  <si>
    <t>Dobava i polaganje kabela u prethodno postavljene instalacijske cijevi ili kabelske police:</t>
  </si>
  <si>
    <r>
      <t>NAYY 4 x 185 mm</t>
    </r>
    <r>
      <rPr>
        <vertAlign val="superscript"/>
        <sz val="10"/>
        <rFont val="Arial"/>
        <family val="2"/>
        <charset val="238"/>
      </rPr>
      <t>2</t>
    </r>
  </si>
  <si>
    <r>
      <t>NYY-J 5 x 50 mm</t>
    </r>
    <r>
      <rPr>
        <vertAlign val="superscript"/>
        <sz val="10"/>
        <rFont val="Arial"/>
        <family val="2"/>
        <charset val="238"/>
      </rPr>
      <t>2</t>
    </r>
  </si>
  <si>
    <r>
      <t>NYM-J  5 x 4 mm</t>
    </r>
    <r>
      <rPr>
        <vertAlign val="superscript"/>
        <sz val="10"/>
        <rFont val="Arial"/>
        <family val="2"/>
        <charset val="238"/>
      </rPr>
      <t>2</t>
    </r>
  </si>
  <si>
    <r>
      <t>NYY-J  4 x 6 mm</t>
    </r>
    <r>
      <rPr>
        <vertAlign val="superscript"/>
        <sz val="10"/>
        <rFont val="Arial"/>
        <family val="2"/>
        <charset val="238"/>
      </rPr>
      <t>2</t>
    </r>
  </si>
  <si>
    <r>
      <t>NYY-J  4 x 4 mm</t>
    </r>
    <r>
      <rPr>
        <vertAlign val="superscript"/>
        <sz val="10"/>
        <rFont val="Arial"/>
        <family val="2"/>
        <charset val="238"/>
      </rPr>
      <t>2</t>
    </r>
  </si>
  <si>
    <r>
      <t>NYM-J  3 x 2,5 mm</t>
    </r>
    <r>
      <rPr>
        <vertAlign val="superscript"/>
        <sz val="10"/>
        <rFont val="Arial"/>
        <family val="2"/>
        <charset val="238"/>
      </rPr>
      <t>2</t>
    </r>
  </si>
  <si>
    <r>
      <t>NYM-J  3 x 1,5 mm</t>
    </r>
    <r>
      <rPr>
        <vertAlign val="superscript"/>
        <sz val="10"/>
        <rFont val="Arial"/>
        <family val="2"/>
        <charset val="238"/>
      </rPr>
      <t>2</t>
    </r>
  </si>
  <si>
    <t>NYY-J 3 x 2,5 mm²</t>
  </si>
  <si>
    <t>NYY-J 5 x 1,5 mm²</t>
  </si>
  <si>
    <t>NYY-J 3 x 1,5 mm²</t>
  </si>
  <si>
    <t>NHXH FE180/E30 3 x 1,5 mm²</t>
  </si>
  <si>
    <r>
      <t>H07V-K 16 mm</t>
    </r>
    <r>
      <rPr>
        <vertAlign val="superscript"/>
        <sz val="10"/>
        <rFont val="Arial"/>
        <family val="2"/>
        <charset val="238"/>
      </rPr>
      <t>2</t>
    </r>
  </si>
  <si>
    <r>
      <t>H07V-K 10 mm</t>
    </r>
    <r>
      <rPr>
        <vertAlign val="superscript"/>
        <sz val="10"/>
        <rFont val="Arial"/>
        <family val="2"/>
        <charset val="238"/>
      </rPr>
      <t>2</t>
    </r>
  </si>
  <si>
    <r>
      <t>H07V-K 6 mm</t>
    </r>
    <r>
      <rPr>
        <vertAlign val="superscript"/>
        <sz val="10"/>
        <rFont val="Arial"/>
        <family val="2"/>
        <charset val="238"/>
      </rPr>
      <t>2</t>
    </r>
  </si>
  <si>
    <t>LiYCY 3x0,75mm2</t>
  </si>
  <si>
    <t>LiYCY 3x1,5mm2</t>
  </si>
  <si>
    <t>Dobava i polaganje plastičnih cijevi:</t>
  </si>
  <si>
    <t>CSS Ø 16mm</t>
  </si>
  <si>
    <t>CSS Ø 25mm</t>
  </si>
  <si>
    <t>CSS Ø 32mm</t>
  </si>
  <si>
    <t>CSS Ø 50mm</t>
  </si>
  <si>
    <t>Isporuka i postavljanje djelomično u zid, djelomično u pod i zemlju plastične robusne fleksibilne cijevi za uvlačenje energetskih kabela promjera</t>
  </si>
  <si>
    <t>PEHD 110 mm</t>
  </si>
  <si>
    <t>PEHD 50 mm</t>
  </si>
  <si>
    <t>Isporuka, ugradnja u zid pod žbuku i spajanje instalacijskog pribora kutija za glavno izjednačenje potencijala komplet s povezivanjem metalnih masa i instalacija (KPMO, PTM, plinska inst. vodovod i sl.) na sabirnicu glavnog izjednačenja potencijala (GIP) sa svim priborom (vodiči uračunati u stavci vodova) komplet</t>
  </si>
  <si>
    <t xml:space="preserve">Isporuka, ugradnja u zid pod žbuku i spajanje instalacijskog pribora kutija za dopunsko izjednačenje potencijala komplet s povezivanjem metalnih masa strojeva na kutiju za dopunsko izjednačenje potencijala (DIP) sa obujmicama i ostalim priborom (vod uračunat u stavci vodova) komplet </t>
  </si>
  <si>
    <t>Dobava, ugradnja i spajanje tipkala za isklop u nuždi, IP65</t>
  </si>
  <si>
    <t>Strojni iskop kabelskog rova za dovod napajanja, dubine 0.8m i širine 0.4m, sa zatrpavanjem i nabijanjem rova u slojevima od 30cm sa odvozom viška zemlje na gradski deponij.</t>
  </si>
  <si>
    <r>
      <t>m</t>
    </r>
    <r>
      <rPr>
        <vertAlign val="superscript"/>
        <sz val="10"/>
        <rFont val="Arial"/>
        <family val="2"/>
        <charset val="238"/>
      </rPr>
      <t>3</t>
    </r>
  </si>
  <si>
    <t>Isporuka na gradilište i ugradnja pijeska granulacije 0-4 mm ili sipke zemlje u kabelski rov debljine 2 x 10cm za posteljicu i zaštitu kabela.</t>
  </si>
  <si>
    <r>
      <t>m</t>
    </r>
    <r>
      <rPr>
        <vertAlign val="superscript"/>
        <sz val="11"/>
        <rFont val="Century Gothic"/>
        <family val="2"/>
        <charset val="238"/>
      </rPr>
      <t>3</t>
    </r>
  </si>
  <si>
    <t>Isporuka i postavljanje na 300mm od nivoa tla plastične trake za upozorenje s natpisom "POZOR elektroenergetski kabel 0.4kV".</t>
  </si>
  <si>
    <t>Ispitivanje, podešavanje, mjerenje izdavanje mjernih protokola i puštanje u rad.</t>
  </si>
  <si>
    <t>ELEKTROINSTALACIJE JAKE STRUJE UKUPNO</t>
  </si>
  <si>
    <t>UNUTARNJA RASVJETA</t>
  </si>
  <si>
    <t>VANJSKA RASVJETA</t>
  </si>
  <si>
    <t>Ručni iskop kabelskog rova dubine 0.8m i širine 0.4m, sa zatrpavanjem i nabijanjem rova u slojevima od 30cm sa odvozom viška zemlje na gradski deponij.</t>
  </si>
  <si>
    <t>Isporuka i postavljanje na 500mm od nivoa tla PVC štitnika za kabele duljine 1m.</t>
  </si>
  <si>
    <t>Isporuka i polaganje u već iskopani rov željezne pocinčane trake 25x4 mm.</t>
  </si>
  <si>
    <t>Dobava i isporuka standardne križne spojnice za Fe/Zn traku, spajanje uzemljivača Fe/Zn na stup i u zemlji na pocinčanu traku istog profila i zalijevanje bitumenom</t>
  </si>
  <si>
    <t>Isporuka cca 6m kabela NYY-J 3x2,5 mm2, uvlačenje kabela u stup i spajanje u razdjelnicu stupa.</t>
  </si>
  <si>
    <t>Isporuka i ugradnja priključne razdjelnice stupa opremljene stezaljkama za priključak ulaz/izlaz podzemnog kabela minimalnog presjeka 25mm2, stezaljkama za priključak kabela presjeka 2,5mm2, 1 automatski prekidača 6A, C karakteristike. Razdjelnica stupa treba biti stupnja zaštite minimalno IP54.</t>
  </si>
  <si>
    <t>RASVJETA IGRALIŠTA</t>
  </si>
  <si>
    <t>Isporuka i postavljanje u zemlju plastične robusne fleksibilne cijevi za uvlačenje energetskih kabela promjera</t>
  </si>
  <si>
    <t>RASVJETA UKUPNO</t>
  </si>
  <si>
    <t>4.1</t>
  </si>
  <si>
    <t>ELEKTROINSTALACIJA STRUKTURNOG KABLIRANJA</t>
  </si>
  <si>
    <t>Dobava i polaganje u zidove, stropove  i podove prije betoniranja  uključujući izradu utora te zatvaranje istih sa svim potrebnim materijalom za učvršćivanje i svim radovima instalacijskih cijevi  tip:</t>
  </si>
  <si>
    <t>CSS Ø20mm</t>
  </si>
  <si>
    <t>CSS Ø25mm</t>
  </si>
  <si>
    <t>Izvođenje probnih rovova ručnim iskopom i utvrđivanje točnog položaja EK infrastrukture u prisutnosti vlasnika instalacija. U stavku uračunati 1m3 ručnog iskopa rova širine do 1m i dubine do 2m, sa zatrpavanjem i nabijanjem zemlje po slojevima</t>
  </si>
  <si>
    <t xml:space="preserve">Isporuka i postavljanje PEHD polucijevi promjera 110mm za zaštitu postojeće EK infrastrukture
 </t>
  </si>
  <si>
    <t>Isporuka i ugradnja betona za stablizaciju zaštitnih cijevi na mjestima križanja s postojećim instalacijama i prolaska ispod budućeg kolnika</t>
  </si>
  <si>
    <t>Povezivanje komunikacijskog ormara na uzemljenje preko sabirnice  izjednačenja potencijala</t>
  </si>
  <si>
    <t>Označavanje, ispitivanja i mjerenja, izdavanje mjernih protokola i puštanje u rad.</t>
  </si>
  <si>
    <t>ELEKTROINSTALACIJA STRUKTURNOG KABLIRANJA UKUPNO</t>
  </si>
  <si>
    <t>4.2</t>
  </si>
  <si>
    <t>INSTALACIJA ZAJEDNIČKOG ANTENSKOG SUSTAVA</t>
  </si>
  <si>
    <t>1</t>
  </si>
  <si>
    <t>Dobava, montaža i spajanje sljedeće opreme za TV instalaciju:</t>
  </si>
  <si>
    <t>Razdjelni stup za antene, Ø48mm x 6000mm</t>
  </si>
  <si>
    <t>Poklopac antenskog stupa</t>
  </si>
  <si>
    <t>Obujmica za učvršćenje stupa 5/4"</t>
  </si>
  <si>
    <t>Obujmica za uzemljenje</t>
  </si>
  <si>
    <t>Krovni olovni lim za cijev Ø60mm</t>
  </si>
  <si>
    <t>Guma za krovni lim i cijev Ø48-57mm</t>
  </si>
  <si>
    <t>Obujmica za sidrenje u tri smjera</t>
  </si>
  <si>
    <t>Zatezni zavrtanj M10 za zatezanje sajle</t>
  </si>
  <si>
    <t>Prolazno krajnji krovni nosač, Ø24mm x 430mm</t>
  </si>
  <si>
    <t>Krajnja stezaljka s kukom (ribica)</t>
  </si>
  <si>
    <t>Nosač odstojni 25 cm</t>
  </si>
  <si>
    <t>par</t>
  </si>
  <si>
    <t>Najlon tipl 12 x 72 univ</t>
  </si>
  <si>
    <t>Podložna pločica 8 mm vel</t>
  </si>
  <si>
    <t>Zeta vijak 8x100</t>
  </si>
  <si>
    <t>Radijska antena FM 10 F</t>
  </si>
  <si>
    <t>Antena UHF EX 80 LTE</t>
  </si>
  <si>
    <t>Antena UHF LTE free</t>
  </si>
  <si>
    <t>Koaksijalni kabel UV zaštita</t>
  </si>
  <si>
    <t>Izolir traka 19mm/20m</t>
  </si>
  <si>
    <t>Samovulkanizirajuća traka</t>
  </si>
  <si>
    <t>Vezica L=225mm UV</t>
  </si>
  <si>
    <t>Vezica L=170mm UV</t>
  </si>
  <si>
    <t>LNB Quatro uski</t>
  </si>
  <si>
    <t>Zidni ormar NŽ 500x700x150 bijeli</t>
  </si>
  <si>
    <t>Multiswitch 9/8</t>
  </si>
  <si>
    <t>Uzemljenje koax kabela 4/5</t>
  </si>
  <si>
    <t>Konektor F za krimpanje E</t>
  </si>
  <si>
    <t>FTE LTE 5770 filter</t>
  </si>
  <si>
    <t>2</t>
  </si>
  <si>
    <t>Isporuka i polaganje u već postavljene cijevi koaksijalnog voda tip RG-7</t>
  </si>
  <si>
    <t>3</t>
  </si>
  <si>
    <t>CSS 25</t>
  </si>
  <si>
    <t>4</t>
  </si>
  <si>
    <t>Isporuka i ugradnja na zid distribucijskog ormarića kabelske televizije</t>
  </si>
  <si>
    <t>5</t>
  </si>
  <si>
    <t>Isporuka, ugradnja u zid pod žbuku instalacijskog pribora:</t>
  </si>
  <si>
    <t>montažna kutija 60 mm</t>
  </si>
  <si>
    <t>utičnica završna FM/TV/SAT 2.2dB (u module postavljene u okvirima sa utičnicama 230V)</t>
  </si>
  <si>
    <t>6</t>
  </si>
  <si>
    <t>Povezivanje antenskog stupa s instalacijom gromobrana, komplet s potrebnim materijalom</t>
  </si>
  <si>
    <t>7</t>
  </si>
  <si>
    <t>Mjerenje jakosti polja i određivanje mjesta antena</t>
  </si>
  <si>
    <t>8</t>
  </si>
  <si>
    <t>Ispitivanje, podešavanje i puštanje u rad</t>
  </si>
  <si>
    <t>INSTALACIJA ZAJEDNIČKOG ANTENSKOG SUSTAVA UKUPNO</t>
  </si>
  <si>
    <t>SOS SIGNALIZACIJA</t>
  </si>
  <si>
    <t xml:space="preserve">Dobava, postavljanje i spajanje SOS centralnog uređaj. Izrađen je u kompaktnoj varijanti. U njemu se nalazi ispravljač i potrebna elektronika za upravljanje sustavom. Ima zvučni signal i crvenu LED diodu promjera min 20 mm koja bljeska u slučaju aktiviranja. U stavku uključiti podžbuknu kutiju za 4 modula.
</t>
  </si>
  <si>
    <t>Dobava, postavljanje i spajanje poteznog razrješnog tipkala. Tipkalo ima ugrađenu tzv. umirujuću LED diodu koja zasvijetli kad je poziv aktiviran. U stavku uključiti podžbuknu kutiju fi60.</t>
  </si>
  <si>
    <t>Dobava, postavljanje i spajanje signalne svjetiljke s biperom za signalizaciju poziva. U stavku uključiti podžbuknu kutiju fi60.</t>
  </si>
  <si>
    <t>Dobava i polaganje kabela u instalacijske cijevi</t>
  </si>
  <si>
    <t>J-Y(St)Y 2 x 2 x 0,8 mm</t>
  </si>
  <si>
    <t>Dobava i polaganje instalacijske cijevi CSS Ø16mm</t>
  </si>
  <si>
    <t>Ispitivanje sustava, podešavanje, puštanje u rad i obuka investitora za rukovanje</t>
  </si>
  <si>
    <t>SOS SIGNALIZACIJA UKUPNO</t>
  </si>
  <si>
    <t>Dobava, postavljanje i spajanje prihvatne mreže izvedene aluminijskim vodičem Ø8 mm, komplet sa svim potrebnim nosačima za ravni i kosi krov, spojnicama te svim ostalim potrebnim spojnim i montažnim radom i materijalom.</t>
  </si>
  <si>
    <t xml:space="preserve">Izrada spoja aluminijskih vodiča Ø8 mm i metalne konstrukcije koja služi kao dio prihvatne mreže. </t>
  </si>
  <si>
    <t>Dobava, polaganje i spajanje aluminijskog vodiča Ø8mm za odvode</t>
  </si>
  <si>
    <t xml:space="preserve">Dobava, polaganje i spajanje plosnatog vodiča od nehrđajućeg čelika 30x3,5mm za temeljni uzemljivač, komplet sa svim ostalim potrebnim spojnim i montažnim radom i materijalom. </t>
  </si>
  <si>
    <t xml:space="preserve">Isporuka i montaža pločice za označavanje mjernog mjesta </t>
  </si>
  <si>
    <t>Dobava, postavljanje i spajanje križnog mjernog spoja za spoj trake od pocinčanog željeza 30x3,5mm koja je u funkciji trakastog uzemljivača i aluminijskog vodiča 8mm u funkciji odvoda</t>
  </si>
  <si>
    <t xml:space="preserve">Dobava, montaža i spajanje križne spojnice od nehrđajućeg čelika za spajanje aluminijskih vodiča Ø8 mm. </t>
  </si>
  <si>
    <t>Dobava, montaža i spajanje križne spojnice od nehrđajućeg čelika za spajanje trake od nehrđajućeg čelika 30x3,5mm</t>
  </si>
  <si>
    <t>Dobava, isporuka, montaža odgovarajućih nosača za aluminijski vodič za montažu na krov, sa svim potrebnim materijalom i radom</t>
  </si>
  <si>
    <t>Povezivanje metalnih masa i instalacija građevine ( razvodni ormar, plinska inst. vodovod i sl.) na sabirnicu glavnog izjednačenja potencijala (GIP) sa svim priborom (vodiči uračunati u stavci vodova) komplet</t>
  </si>
  <si>
    <t>INSTALACIJE SUSTAVA ZAŠTITE OD UDARA MUNJE I IZJEDNAČENJA POTENCIJALA UKUPNO</t>
  </si>
  <si>
    <t>REKAPITULACIJA UREĐENJE I HORTIKULTURA</t>
  </si>
  <si>
    <t>1C. (vrata - POZ 1) 70/205 cm</t>
  </si>
  <si>
    <t>2C. (vrata - POZ 2) 80/205 cm</t>
  </si>
  <si>
    <t>3C. (vrata - POZ 3)90/205 cm</t>
  </si>
  <si>
    <t>4C. (vrata - POZ 4) 110/205 cm</t>
  </si>
  <si>
    <t xml:space="preserve">Zauzimanje javne površine uz prometnicu i postavljanje  privremene montažne ograde oko gradilišta visine 2,5 m, sve prema tehnologiji izvoditelja radova i lokalnim prilikama. Površina mora biti  zauzeta u skladu s Rješenjem nadležnog tijela Grada ili Županije za potrebe gradilišta. Ograda mora biti sigurna, ne smije ugrožavati prolaznike i mora biti izvedena obvezno s rasvjetom kao i ostalim znakovima upozorenja postavljenim na vidljivim mjestima, a sve prema Zakonu o zaštiti na radu te Pravilniku o zaštiti na radu na privremenim i pokretnim gradilištima. Stavka uključuje sav potreban materijal i rad te održavanje ograde do primopredaje radova. </t>
  </si>
  <si>
    <t>Temelji ograde visine 2,0 m</t>
  </si>
  <si>
    <t>Temelji ograde visine 1,20 m</t>
  </si>
  <si>
    <t>Betoniranje podložnog sloja  betona d=10 cm ispod temelja zgrade, betonom  klase C 12/15 X0 . U stavku uključena  dobava, ugradba i njega svježeg betona.</t>
  </si>
  <si>
    <t>Betoniranje vertikalnih AB serklaža betonom  C 25/30 XC1. U cijenu je uključena dobava i prijevoz betona te strojna ugradba , zbijanje i njega svježeg betona. Armatura i oplata se obračunavaju posebno. U cijenu uračunata potrebna radna skela.</t>
  </si>
  <si>
    <t xml:space="preserve">Betoniranje armiranobetonskih greda betonom C 30/37. U cijenu je uključena  dobava i prijevoz betona te strojna ugradba i njega svježeg betona, te potrebna radna skela. Armatura i oplata obračunavaju se posebno. </t>
  </si>
  <si>
    <t>A) kose grede</t>
  </si>
  <si>
    <t>B) grede tribina</t>
  </si>
  <si>
    <t>C) grede u aneksu</t>
  </si>
  <si>
    <t>Betoniranje   armiranobetonskih  stubišta (unutarnjeg)  betonom C 20/25. U cijenu je uključena nabava i prijevoz betona te strojna ugradba i njega svježeg betona, ugradnju metalnih  rubnih profila i potrebna radna skela.    Armatura i oplata se obračunavaju posebno.</t>
  </si>
  <si>
    <t>Spremanje, doprema, ugradnja i njega betona C25/30 za  ab. ploče  lođe  ukupne debljine d=21 cm. U cijenu uključiti sav rad sa podupiranjem ploče, ugradbom i njegom svježeg betona  do pune gotovosti, te potrebnu radnu skelu. Armatura i oplata obračunavaju se odvojeno.</t>
  </si>
  <si>
    <t>3.13.</t>
  </si>
  <si>
    <t>3.14.</t>
  </si>
  <si>
    <t>3.15.</t>
  </si>
  <si>
    <r>
      <t xml:space="preserve">Dobava, čiščenje, krojenje, savijanje i ugradba u vertikalne i horizontalne konstrukcije te  međusobno povezivanje betonskog željeza  B500 B (srednja i velika složenost) </t>
    </r>
    <r>
      <rPr>
        <b/>
        <sz val="11"/>
        <rFont val="Calibri"/>
        <family val="2"/>
        <charset val="238"/>
      </rPr>
      <t xml:space="preserve"> </t>
    </r>
    <r>
      <rPr>
        <sz val="11"/>
        <rFont val="Calibri"/>
        <family val="2"/>
        <charset val="238"/>
      </rPr>
      <t>prema pozicijama iz izvedbenog projekta. Prije betoniranja nadzorni inženjer mora pregledati ugrađenu armaturu i upisom u dnevnik potvrditi da odgovara projektiranoj.</t>
    </r>
  </si>
  <si>
    <t>Zidanje pregradnih zidova blok opekom  od porobetona  u produžnom mortu 1:2:6. U cijenu su uključene vrijednosti svih radova i materijala, te potrebna radna skela i čišćenje nakon završetka radova.</t>
  </si>
  <si>
    <t>E) špalete - tribine</t>
  </si>
  <si>
    <t>F) špalete- asneks</t>
  </si>
  <si>
    <t>A ) Terasa</t>
  </si>
  <si>
    <t>B) tribine</t>
  </si>
  <si>
    <t>C) aneks</t>
  </si>
  <si>
    <t>B) grede tribine</t>
  </si>
  <si>
    <t>C) grede aneksa</t>
  </si>
  <si>
    <t>Izrada, postavljanje, skidanje i čišćenje trostrane oplate  (obična oplata) za armiranobetonske grede sa svim potrebnim podupiranjima. U cijenu su uključene vrijednosti svih radova i materijala,te potrebna radna skela.</t>
  </si>
  <si>
    <t>Izrada postavljanje skidanje i čišćenje  dvostrane oplate za armiranobetonske vertikalne serklaže. U cijenu su uključene vrijednosti svih radova i materijala,te potrebna radna skela.</t>
  </si>
  <si>
    <t>Izrada postavljanje skidanje i čišćenje  četverostrane glatke oplate za armiranobetonske stupove tribine. U cijenu su uključene vrijednosti svih radova i materijala,te potrebna radna skela.</t>
  </si>
  <si>
    <t>Izrada postavljanje skidanje i čišćenje  dvostrane oplate za armiranobetonske HS serklaže zgrade tribina i aneksa. U cijenu su uključene vrijednosti svih radova i materijala, te potrebna radna skela.</t>
  </si>
  <si>
    <t>Izrada, postavljanje, skidanje i čišćenje oplate za AB ploču lođe sa svim potrebnim podupiranjima. U cijenu su uključene vrijednosti svih radova i materijala, te potrebnu radnu skelu.</t>
  </si>
  <si>
    <t xml:space="preserve">Izrada, postavljanje, skidanje i čišćenje glatke oplate za armiranobetonsku  ploču tribina ( d= 25 cm)  sa svim potrebnim podupiranjima. U cijenu su uključene vrijednosti svih radova i materijala, te potrebna radna skela. </t>
  </si>
  <si>
    <t xml:space="preserve">HI se postavlja varenjem dvije plastomerne bitumenske hidroizolacijske trake ojačane sa netkanim poliesterskim filcom i stabilizirane u uzdužnom smjeru staklenim vlaknima debljine 4mm. Trake se preklapaju  min. 10 cm.  Trake hidroizolacije podići na zid s unutarnje strane min. 20 cm .   </t>
  </si>
  <si>
    <t>Pod na tlu _tribine  d= 10,0 cm</t>
  </si>
  <si>
    <t>Međukat _aneks d = 5,0 cm</t>
  </si>
  <si>
    <t>Pod na tlu _ aneks d = 10,0 cm</t>
  </si>
  <si>
    <t>6.5.</t>
  </si>
  <si>
    <t xml:space="preserve">Izvedba hidroizolacije  otvorenih  prostora  nenatkrivene terase i lođe dvokomponentnim visoko fleksibilnim cementnim mortom  u 2 sloja ukupne debljine min. 2 mm, s tim da se u prvi sloj utisne mrežica od alkalno otpornih staklenih vlakana veličine okna 4 x 4,5 mm. Hidroizolaciju uzdignuti 30cm na vertikalu. Na mjestima dilatacijskih fuga, spojeva između vodoravnih i okomitih površina te odvoda, potrebno je ugraditi gumiranu poliestersku traku s alkalno otpornim filcem, kutne elemente i manžete. Trake se međusobno lijepe ljepilom  </t>
  </si>
  <si>
    <t>U cijenu uključen sav rad i materijal do pune gotovosti, te potrebna radna skela.</t>
  </si>
  <si>
    <t>Gotov pod _ tribine</t>
  </si>
  <si>
    <t>Gotov pod_aneks</t>
  </si>
  <si>
    <t>Zid_tribine</t>
  </si>
  <si>
    <t>Zid_aneks</t>
  </si>
  <si>
    <t>Aneks</t>
  </si>
  <si>
    <t>10.10.</t>
  </si>
  <si>
    <t>Tribina</t>
  </si>
  <si>
    <t>Terasa aneksa</t>
  </si>
  <si>
    <t>Lođa aneksa</t>
  </si>
  <si>
    <t>10.11.</t>
  </si>
  <si>
    <t>a)  ravan krov</t>
  </si>
  <si>
    <t>b) terasa</t>
  </si>
  <si>
    <t>c) kosi krov</t>
  </si>
  <si>
    <t>10.12.</t>
  </si>
  <si>
    <t>Dobava i ugradnja horizontalnog oluka kosog krova od pocinčanog lima 0,55 mm sa svim potrebnim kukama i nosačima od plosnog željeza na svaki m´.  U cijenu uključene vrijednosti svih radova i materijala.</t>
  </si>
  <si>
    <t>a)  kosi krov</t>
  </si>
  <si>
    <t>10.13.</t>
  </si>
  <si>
    <t>1. Spremište atletika 32,50m2</t>
  </si>
  <si>
    <t>3. WC Ž11,82m2</t>
  </si>
  <si>
    <t>2. WC M 14,65m2</t>
  </si>
  <si>
    <t>4. WC I 4,33m2</t>
  </si>
  <si>
    <t>5. WC Ž 2,60m2(kat)</t>
  </si>
  <si>
    <t>6. WC  M 2,60m2(kat)</t>
  </si>
  <si>
    <t>7. Doping/hitna pomoć 22,80m2</t>
  </si>
  <si>
    <t>7.4.</t>
  </si>
  <si>
    <t>8. Sanitarije 1 10,60m2</t>
  </si>
  <si>
    <t>8.5.</t>
  </si>
  <si>
    <t>9. Sudac 11,20m2</t>
  </si>
  <si>
    <t>10. Sutkinja/delegacija 11,20m2</t>
  </si>
  <si>
    <t>Sutkinja/delegacija ukupno</t>
  </si>
  <si>
    <t>11. Sanitarije 2 10,60m2</t>
  </si>
  <si>
    <t>11.5.</t>
  </si>
  <si>
    <t>12. Montažne kabine - sanitarije</t>
  </si>
  <si>
    <r>
      <t>m</t>
    </r>
    <r>
      <rPr>
        <vertAlign val="superscript"/>
        <sz val="12"/>
        <rFont val="Calibri"/>
        <family val="2"/>
        <charset val="238"/>
        <scheme val="minor"/>
      </rPr>
      <t>2</t>
    </r>
  </si>
  <si>
    <t>Montažne kabine -  ukupno</t>
  </si>
  <si>
    <t>13. Zaštita od požara</t>
  </si>
  <si>
    <t>SADNJA GRMLJA - iskop jame veličine 50x50x50 cm. Ispuna zemljom, humusno tresetnim supstratom 10 lit./sadnici te hidrogel granulama 5 g/sadnici .</t>
  </si>
  <si>
    <t>3.1.1.</t>
  </si>
  <si>
    <t>Supstrat i granule</t>
  </si>
  <si>
    <t>3.1.2.</t>
  </si>
  <si>
    <t>3.1.3.</t>
  </si>
  <si>
    <t>Napomena: stavke obuhvaćaju izbor biljaka, nabavu biljaka prema navedenoj veličini i kvaliteti, uzgojenih na vrtlarski način, A kvalitete, minimalne starosti 3-4 godine, sa gustim spletom korijenja, u kontejneru s čitljivom etiketom, dopremu biljaka na teren, te GARANCIJU NA POSAĐENE BILJKE OD GODINU DANA (ukoliko oštećenje nije izazvano vanjskim faktorom). Cijene grmlja se odnose na kontejnirane biljke. U cijenu uključen utovar, dovoz i troškovi deponiranja, te sav rad i materijal.</t>
  </si>
  <si>
    <t xml:space="preserve">Iskop jame veličine 25x25x25 cm. Ispuna zemljom, humusno tresetnim supstratom 10 lit./sadnici te hidrogel granulama  5 g/sadnici </t>
  </si>
  <si>
    <r>
      <t>m</t>
    </r>
    <r>
      <rPr>
        <sz val="12"/>
        <rFont val="Calibri"/>
        <family val="2"/>
      </rPr>
      <t>²</t>
    </r>
  </si>
  <si>
    <t>Sijanje trave oko terena, te po otocima oko zgrade i parkirnih mjesta. Na 1 m2 travnjaka treba sijati oko 25-30 g sjemena . Travnu smjesu pomiješati s pijeskom, u istom omjeru. Sadnja trave se obavlja uzduž i poprijeko travnjaka, kako bi dobili ravnomjeran raspored. Sjeme trebate razbacivati na manju površinu i sadnju obavite kad je vrijeme mirno, bez vjetra. Pokrivanje sjemena tlom obavljati tako da sloj tla iznad sjemena treba biti tri puta veći od debljine sjemena. Grabljama lagano i ravnomjerno pokriti sloj sjemena. Nakon toga, površinu je potrebno izravnati daskama ili valjanjem posebnim valjkom. Prihrana  se vrši kombiniranim hranivom, koje sadrži veću količinu fosfora. Nakon sadnje travnatih površina tlo je potrebno natopiti vodom 3 do 4 cm dubine. U cijenu je uključen sav rad, strojevi i materijal do pune gotovosti. Obračun prema kvadratu posijane površine.</t>
  </si>
  <si>
    <t>Strojno zasijecanje asfalta na 20 cm od postojećeg asfalta. Rad obuhvaća zasijecanje, utovar i prijevoz materijala na deponiju. Troškove deponiranja materijala i deponiju osigurava izvođač radova. U jediničnu cijenu uključiti sav potreban materijal, rad i odvoz.</t>
  </si>
  <si>
    <r>
      <t>Strojni široki iskop tla C kategorije u sraslom stanju, s utovarom u prijevozno sredstvo, i odlaganjem na privremenu gradilišnu deponiju. Iskop izvesti prema  propisanim nagibima kosina, a uzimajući u obzir geomehanička svojstva tla i zahtijevana svojstva za  namjensku upotrebu iskopanog materijala, prema Tehničkim uvjetima. U cijenu uključiti sav potreban rad, materijal, odvoz, deponiranje materijala i deponiju osigurava izvođač radova. Obračun po m</t>
    </r>
    <r>
      <rPr>
        <sz val="12"/>
        <rFont val="Calibri"/>
        <family val="2"/>
        <charset val="238"/>
      </rPr>
      <t>³</t>
    </r>
    <r>
      <rPr>
        <sz val="12"/>
        <rFont val="Calibri"/>
        <family val="2"/>
        <charset val="238"/>
        <scheme val="minor"/>
      </rPr>
      <t xml:space="preserve"> iskopanog materijala. </t>
    </r>
  </si>
  <si>
    <t>a) manipulativna površina d=50 cm</t>
  </si>
  <si>
    <t>b) parkiralište d=30 cm</t>
  </si>
  <si>
    <t>c) pješačke površine d=25 cm</t>
  </si>
  <si>
    <r>
      <t>Strojno planiranje i zbijanje posteljice prometnih površina na točnost +/- 2 cm do potrebnog modula stišljivosti Ms=30 MN/m</t>
    </r>
    <r>
      <rPr>
        <sz val="12"/>
        <rFont val="Calibri"/>
        <family val="2"/>
        <charset val="238"/>
      </rPr>
      <t>². Obračun po m² posteljice.</t>
    </r>
  </si>
  <si>
    <t>a) manipulativna površina Ms=30 MN/m²</t>
  </si>
  <si>
    <t>b) parkiralište Ms=30 MN/m²</t>
  </si>
  <si>
    <r>
      <t>Nasipavanje, valjanje, planiranje zemljanog materijala iz iskopa stavke 1.3., u slojevima d=30-40 cm na mjestu zelenih površina, zbijanje zemljanog materijala do modula stišljivosti Ms &gt; 20 MN/m</t>
    </r>
    <r>
      <rPr>
        <sz val="12"/>
        <rFont val="Arial"/>
        <family val="2"/>
        <charset val="238"/>
      </rPr>
      <t>²</t>
    </r>
    <r>
      <rPr>
        <sz val="12"/>
        <rFont val="Calibri"/>
        <family val="2"/>
        <charset val="238"/>
        <scheme val="minor"/>
      </rPr>
      <t>. Obračun po m</t>
    </r>
    <r>
      <rPr>
        <sz val="12"/>
        <rFont val="Calibri"/>
        <family val="2"/>
        <charset val="238"/>
      </rPr>
      <t>³</t>
    </r>
    <r>
      <rPr>
        <sz val="12"/>
        <rFont val="Calibri"/>
        <family val="2"/>
        <charset val="238"/>
        <scheme val="minor"/>
      </rPr>
      <t xml:space="preserve"> uređene površine.</t>
    </r>
  </si>
  <si>
    <t>a) iskop rova</t>
  </si>
  <si>
    <t>b) podložni beton C12/15</t>
  </si>
  <si>
    <t>c) drenažni kamen - šljunak</t>
  </si>
  <si>
    <t>Slivnici od montažnih tvornički pripravljenih elemenata kružnog presjeka cijevi Ø50 cm od betona klase C30/37 montiraju se prema shemi proizvođača dubine do 2,0 m. U stavku uključen sav potreban rad, iskop u materijalu C kategorije za PVC slivnike i priključne cijevi, zatrpavanje te dobava, ugradba svog potrebnog materijala za dovršenje rada zajedno s ugradbom ravne slivničke rešetke nosivosti 400 kN. Slivnici se ugrađuju na pripremljenu betonsku podlogu prema detalju iz projekta kako bi taložnica slivnika bila dostupna za održavanje.</t>
  </si>
  <si>
    <t>a) manipulativna površina d=35 cm, Mz = 80 MN/m²</t>
  </si>
  <si>
    <t>b) parkiralište d=30 cm, Mz = 60 MN/m²</t>
  </si>
  <si>
    <t>c) pješačke površine d=30 cm, Mz = 60 MN/m²</t>
  </si>
  <si>
    <t>a) izravnavajuća podloga travnih ploča, d=3-5 cm</t>
  </si>
  <si>
    <t>b) izravnavajuća podloga opločnjaka, d=3-5 cm</t>
  </si>
  <si>
    <t>a) manipulativna površina</t>
  </si>
  <si>
    <t>Nabava  i postavljanje travne ploče - ploča dim. 30x30x10 cm. Opločnjaci se  polažu na ranije pripremljenu podlogu parkirališta. U cijenu uključiti dobavu, postavljanje opločnjaka, zapunjavanje reški zemljanim humusom ili pijeskom i zatravljivanje travnih ploča. Izvođač je dužan pribaviti svu potrebnu atesnu dokumentaciju.</t>
  </si>
  <si>
    <t>Ovaj rad obuhvaća nabavu i postavljanje svih vrsta prometnih znakova u svemu prema projektu prometne opreme ceste.</t>
  </si>
  <si>
    <t>POMOĆNO IGRALIŠTE</t>
  </si>
  <si>
    <t>6.10.</t>
  </si>
  <si>
    <r>
      <t xml:space="preserve">Nabava, dovoz i ugradnja amortizirajućeg nosivog sloja - elastična podloga. Amortizirajući nosivi sloj izrađuje se od crnog SBR gumenog granulata granulacije 1-6 mm i poliuretanskog veziva. Debljina sloja min 20 mm izvodi se strojno na prethodno pripremljenu podlogu. Prije početka radova nadzorni inženjer mora potvrditi u građevinski dnevnik kvalitetu i ravnost završne podloge. Površina treba biti kompaktna i ravna. Materijal se ugrađuje na temperaturi iznad 10 </t>
    </r>
    <r>
      <rPr>
        <sz val="12"/>
        <rFont val="Calibri"/>
        <family val="2"/>
        <charset val="238"/>
      </rPr>
      <t>°</t>
    </r>
    <r>
      <rPr>
        <sz val="12"/>
        <rFont val="Calibri"/>
        <family val="2"/>
        <charset val="238"/>
        <scheme val="minor"/>
      </rPr>
      <t>C. Obračun po m</t>
    </r>
    <r>
      <rPr>
        <sz val="12"/>
        <rFont val="Arial"/>
        <family val="2"/>
        <charset val="238"/>
      </rPr>
      <t>²</t>
    </r>
    <r>
      <rPr>
        <sz val="13.2"/>
        <rFont val="Calibri"/>
        <family val="2"/>
        <charset val="238"/>
      </rPr>
      <t>.</t>
    </r>
  </si>
  <si>
    <t>6.11.</t>
  </si>
  <si>
    <t>6.12.</t>
  </si>
  <si>
    <t>6.13.</t>
  </si>
  <si>
    <t>6.14.</t>
  </si>
  <si>
    <t>Izrada, dobava i ugradnje ograde igrališta od eloksiranih aluminijskih profila. Ograda se sastoji od modularnih elemenata. 
Modul ograde igrališta izvodi se od eloksiranih aluminijskih profila. Ispuna se izvodi od plosnog profila (flah) 50/8mm. Profili ograde se montiraju na anker pločicu 60/1500/3mm. Na jednu pločicu se varenjem pričvšćuje trideset profila, takav jedan element čini modul koji se veže u nizu. Završna obrada profila je tamno sive boje.
Modularni elementi se postaljaju varenjem na postavljene anker pločice u AB soklu.
Završna obrada profila nosive konstrukcije ograde je tamno sive boje.
U cijenu uključen kompletan rad, materijal i pribor. 
Izrada prema uputama proizvođača, a sve dimenzije je potrebno provjeriti i uskladiti na licu mjesta.
Za ugrađene materijale potrebno je priložiti ateste o dokazu kvalitete. Obračun radova sa svim potrebnim spojnim materijalom uključujući sve pripremne radove.</t>
  </si>
  <si>
    <t>POMOĆNO IGRALIŠTE UKUPNO:</t>
  </si>
  <si>
    <t>NAPOMENE:</t>
  </si>
  <si>
    <t>ELEKTROTEHNIČKE INSTALACIJE</t>
  </si>
  <si>
    <t>Tropolni niskonaponski kompaktni prekidač nazivne struje 160A, prekidne moći 10 kA, s termomagnetskom zaštitom od preopterećenja.</t>
  </si>
  <si>
    <t>Priključnica 1f, 230V,16A</t>
  </si>
  <si>
    <t>Svjetiljka 220/240V, 8W</t>
  </si>
  <si>
    <t>Grijač 55W, 230V</t>
  </si>
  <si>
    <t>Termostat za ugradnju na instalacijsku šinu, 230V</t>
  </si>
  <si>
    <t>Grebenasta sklopka (0-1-2) 25 A 3P</t>
  </si>
  <si>
    <t>Sklopnik  25A 4NO 230/240V AC</t>
  </si>
  <si>
    <t>SAMOSTOJEĆI RAZVODNI ORMARI - SRO-Sx</t>
  </si>
  <si>
    <t>tip SRO-S1, SRO-S3</t>
  </si>
  <si>
    <t>UKUPNO tip SRO-S1, SRO-S3</t>
  </si>
  <si>
    <t>tip SRO-S2</t>
  </si>
  <si>
    <t>Tropolni minijaturni prekidač 20A, C karakteristike, 10 kA</t>
  </si>
  <si>
    <t>UKUPNO tip SRO-S2</t>
  </si>
  <si>
    <t>4.3</t>
  </si>
  <si>
    <t>tip SRO-S4, SRO-S5, SRO-S6</t>
  </si>
  <si>
    <t>UKUPNO tip SRO-S4, SRO-S5, SRO-S6</t>
  </si>
  <si>
    <t>SAMOSTOJEĆI RAZVODNI ORMAR (priprema za agregat) - SRO-A</t>
  </si>
  <si>
    <t xml:space="preserve">NV rastavna sklopka za montažu na šinu vel. 00 3P 160A </t>
  </si>
  <si>
    <t xml:space="preserve"> SPECIFIKACIJA MATERIJALA I RADOVA ZA IZRADU STROJARSKIH INSTALACIJA I UGRADNJU OPREME</t>
  </si>
  <si>
    <t xml:space="preserve">Plinski kondenzacijski cirkulacijski uređaj, visoki stupanj iskoristivosti kondenzacijske tehnologije, modulacijsko područje učina: 1:5, priprema za priključenje spremnika. Uređaj za grijanje i pripremu tople vode (u kombinaciji s indirektno grijanim spremnikom). Prikladan za sustave grijanja s radijatorima ili podnim grijanjem. Integrirana visokoučinkovita cirkulacijska crpka (frekventna). Rad bez integriranog bypass-a, rad do maksimalno 4 bara, sakupljač kišnice, dinamično odzračivanje, lagan i kompaktan dizajn, mogućnost rada bez hidrauličke skretnice, konstatno praćenje i modulacija diferencijalnog tlaka - manje buke. 
Kondenzacijski uređaj pripremljen za priključak na zemni plin.
</t>
  </si>
  <si>
    <t>Sifon 1", za odovod kondenzata.</t>
  </si>
  <si>
    <t>Zagrijavanje međuspremnika putem solarne termalne energije vrši se putem solarne podstanice. Zagrijavanje potrošne tople vode vrši se na protočnom principu putem podstanica za PTV.  Instalacija podstanica moguća je na spremnik ili na zid kotlovnice. Podstanice za PTV moguće je kaskadno povezivati (maks. 4 komada). Solarne podstanice moguće je kaskadno povezivati (maks. 2 komada). izolacija spremnika klase "B". Veliki broj hidrauličkih priključakaza povezivanje više uređaja za proizvodnju topline te veliki broj priključaka za temperaturne osjetnike u svrhu preciznog određivanja temperaturnih zona spremnika.</t>
  </si>
  <si>
    <t xml:space="preserve">Ventil s motornim pogonom kod kaskadnog spajanja modula podstanica potrošne tople vode iz prethodne stavke. </t>
  </si>
  <si>
    <t>Zidni nosač za 2x modul podstanica za PTV iz stavke 8.</t>
  </si>
  <si>
    <t>Ekstenzija za zidni nosač za modul podstanice za PTV iz stavke 8.</t>
  </si>
  <si>
    <t>Recirkulacijski set za spajanje eksterne crpke, za modul podstanice za PTV iz stavke 8. Sastoji se od kablova te priključnih cijevi.</t>
  </si>
  <si>
    <t>Izolacijski poklopac 2 1/2" za hidrauličke priključke spremnika koji nisu u uporabi, za višefunkcionalni međuspremnik iz stavke 7.</t>
  </si>
  <si>
    <t>Dodatni modul za podstanicu solarnog sustava iz stavke 18..</t>
  </si>
  <si>
    <t>Kabel za povezivanje prekretnog ventila s dodatnim modulom iz stavke 19.</t>
  </si>
  <si>
    <t>Trosmjerni preklopni ventil Rp 1", 230 V. Primjenjivo u kombinaciji sa međuspremnikom iz stavke 7. Koristi se kod uređaja za grijanje koji ne posjeduju integrirani trosmjeni ventil.</t>
  </si>
  <si>
    <t>Okvir za montažu solarnih kolektora iz stavke 17. na ravni krov, s mogućnošću odabira kuta nagiba 30°, 45° i 60°
- za prvi kolektor nephodno je naručiti 2 okvira
- za svaki daljnji kolektor naručuje se po 1 okvir
- dodatno se naručuje montažna šina
- okvir se isporučuje bez vijaka za učvršćenje</t>
  </si>
  <si>
    <t>Montažna šina za solarne kolektore iz stavke 17.</t>
  </si>
  <si>
    <t>Nabava, dobava i ugradnja zatvorene ekspanzijske posude. Ekspanzijska posuda 250 litara, do 3 bara pritiska, namijenjena je za sustave centralnog grijanja. Priključak: vanjski navoj 1"</t>
  </si>
  <si>
    <t>Kuglasta slavina NP16, komplet sa spojnim materijalom - topla voda - komplet sa toplinskom izolacijom debljine 15mm.</t>
  </si>
  <si>
    <t>ø40x5,5 mm (DN32)</t>
  </si>
  <si>
    <t>ø50x6,9 mm (DN40)</t>
  </si>
  <si>
    <t>11V/600/500</t>
  </si>
  <si>
    <t>22V/600/500</t>
  </si>
  <si>
    <t>22V/600/700</t>
  </si>
  <si>
    <t>22V/600/1800</t>
  </si>
  <si>
    <t>22V/900/600</t>
  </si>
  <si>
    <t>900mm</t>
  </si>
  <si>
    <t>12 krugova</t>
  </si>
  <si>
    <t xml:space="preserve">Toplinska izolacija za solarne sustave, bijela.
- iznimna otpornost na UV zračenje i visoke temperature
- materijal: visokofleksibilni izolacijski materijal zatvorenih ćelija, spužvasti materijal baziran na ekstrudiranoj elastomernoj pjeni i sintetičkom kaučuku, obložen poliolefinskom folijom bijele boje
- fleksibinost pri temperaturama do 150°C
</t>
  </si>
  <si>
    <t>Dobava multi-split klima uređaja za grijanje/hlađenje sa dvije unutarnje i jednom vanjskom jedinicom. Unutarnje jedinice - zidne. Vanjska jedinica montaža na vanjski zid. Upravljanje pomoću IC daljinskog upravljaća. U komplet uključen sav potreban  materijal za ugradnju multi-split jedinice. Radni medij: ekološki plin R-32.</t>
  </si>
  <si>
    <t>Unutarnja jedinica 2,1 kW</t>
  </si>
  <si>
    <t>Qh  = 2,1 kW (0,5-3,35)</t>
  </si>
  <si>
    <t>Qg = 2,6 kW (0,5-3,5)</t>
  </si>
  <si>
    <t>Nivo zvučnog tlaka: viša / srednja / niža brzina 52 / 48 / 45 dB(A) na udaljenosti 1 m od jedinice</t>
  </si>
  <si>
    <t>Unutarnja jedinica 5,0 kW</t>
  </si>
  <si>
    <t>Qh  = 5,13 kW (1,2-6,20)</t>
  </si>
  <si>
    <t>Qg = 5,28 kW (1,2-6,6)</t>
  </si>
  <si>
    <t>priključak plinske faze Ø12,70 mm</t>
  </si>
  <si>
    <t>Dobava multi-split klima uređaja za grijanje/hlađenje sa tri unutarnje i jednom vanjskom jedinicom. Unutarnje jedinice - zidne. Vanjska jedinica montaža na vanjski zid. Upravljanje pomoću IC daljinskog upravljaća. U komplet uključen sav potreban  materijal za ugradnju multi-split jedinice. Radni medij: ekološki plin R-32.</t>
  </si>
  <si>
    <t>Maksimalna duljina cijevi: 70 m</t>
  </si>
  <si>
    <t>Standardno punjenje: do 40 m</t>
  </si>
  <si>
    <t>Priključak R-32: tekuća faza: 6,35mm x4 kom</t>
  </si>
  <si>
    <t>Priključak R-32: plinovita faza: 9,52mm x4 kom</t>
  </si>
  <si>
    <t>Φ 12,7 mm</t>
  </si>
  <si>
    <t>Balansiranje sistema, izdavanje atesta, puštanje u rad i izdavanje upute za rad i rukovanje te predaja instalacije investitoru.</t>
  </si>
  <si>
    <t>INSTALACIJA VENTILACIJE</t>
  </si>
  <si>
    <t>Limeni okrugli (spiralno namotani) ventilacijski kanali za odvod zraka, izvedeni iz pocinčanog lima, s prirubnicama, vijcima, maticama i zavješenjima, zajedno sa spojnim komadima, fazonskim komadima i završnim kapama.</t>
  </si>
  <si>
    <t>Ø100</t>
  </si>
  <si>
    <t>Aksijalni odsisni ventilator, s automatskim zatvaranjem, za direktni vanjski ispuh kroz ventilacijski kanal (cijev) + klapna, ø100, opremljen elektroničkim vremenskim programatorom, uključivanje sa prekidačem rasvjete. U stavku uključena i ugradnja protukišne ukrasne fiksne žaluzije na ispuhu na fasadi.
V= 60 m3/h
P= 20 W
U= 230-240 VAC
Materijal: ABS
Ispuh u vanjski prostor.</t>
  </si>
  <si>
    <t>Dozračna rešetka na vratima. Ugradnja u donjem dijelu vrata. Dimenzije 454 x 90 mm.</t>
  </si>
  <si>
    <t>Izrada prodora kroz vanjski zid debljine do 45cm, promjer ø105mm</t>
  </si>
  <si>
    <r>
      <t>NAYY 4 x 150 mm</t>
    </r>
    <r>
      <rPr>
        <vertAlign val="superscript"/>
        <sz val="10"/>
        <rFont val="Arial"/>
        <family val="2"/>
        <charset val="238"/>
      </rPr>
      <t>2</t>
    </r>
  </si>
  <si>
    <t>PEHD Ф110 mm</t>
  </si>
  <si>
    <t>PEHD Ф50 mm</t>
  </si>
  <si>
    <t>19" zidni komunikacijski ormar 12U 600x600, nosivost 65 kg</t>
  </si>
  <si>
    <t>Ventilacijska jedinica za zidni komunikacijski ormar s 2 ventilatora i termostatom</t>
  </si>
  <si>
    <t>Četka za uvod kabela, montaža na otvore za kabele</t>
  </si>
  <si>
    <t>stražnje 19" šine, 12U</t>
  </si>
  <si>
    <t>podesive noge za zidni komunikacijski ormar, 4 kom</t>
  </si>
  <si>
    <t>fiksna polica dubine 400mm, 1U</t>
  </si>
  <si>
    <t>Horizontalni organizator s metalnim prstenovima, 1U</t>
  </si>
  <si>
    <t>Prespojni panel visoke gustoće za kazete bakra i optike, montaža bez vijaka</t>
  </si>
  <si>
    <t>optički blok LC SM 12 niti</t>
  </si>
  <si>
    <t>Optička kazeta za 24 niti uključujući zaštitne držače niti</t>
  </si>
  <si>
    <t>Kazeta bakra za opremanje do 6 konektora</t>
  </si>
  <si>
    <t>Kazeta bakra visoke gustoće za opremanje konektorima</t>
  </si>
  <si>
    <t>Komplet od 6 konektora RJ45 Cat.6 UTP, PoE++ spremno</t>
  </si>
  <si>
    <t>PEHD Ø50mm</t>
  </si>
  <si>
    <t>PEHD Ø110mm</t>
  </si>
  <si>
    <t>Dobava, polaganje i spajanje loveće palice 1,5m visine s betonskim postoljem.</t>
  </si>
  <si>
    <t>Dobava, polaganje i spajanje loveće palice 2,0m visine s betonskim postoljem.</t>
  </si>
  <si>
    <t>Pigtail LC UPC OS1/OS2 LSZH, 1 metar</t>
  </si>
  <si>
    <t xml:space="preserve">Sve odredbe ovih uvjeta smatraju se sastavnim dijelom opisa svake pojedine stavke ovog troškovnika. Svaki ponuđač će podnijeti svoju ponudu na primjerku troškovnika u koju je dužan upisati svoju jediničnu cijenu za svaku vrstu radova, ukupnu cijenu i ukupnu cijenu u rekapitulaciji za cijeli objekt. </t>
  </si>
  <si>
    <t>Nacrti, tehnički opis i ovaj  troškovnik čine cijelinu projekta. Izvođač je dužan proučiti sve gore navedene dijelove projekta, te u slučaju nejasnoća tražiti objašnjenje naručitelja, odnosno iznijeti svoje primjedbe.</t>
  </si>
  <si>
    <t>Nepoznavanje crtanog dijela projekta i tehničkog opisa neće se prihvatiti kao razlog za povišenje jediničnih cijena ili grešaka u izvedbi.</t>
  </si>
  <si>
    <t>Ako opis koje stavke dovodi izvođača u sumnju o načinu izvedbe, treba pravovremeno prije predaje ponude tražiti objašnjenje od naručitelja: naknadni se prigovori neće uvažiti. Ukoliko neke stavke imaju nejasan ili nedovoljan opis, onda svaki "započeti" opis pojedine stavke podrazumijeva cjelokupnu izradu te stavke, tj. nabavu, dopremu materijala, sve prijenose i prijevoze, izradu, skidanje oplate, zaštitu, njegovanje pojedinih elemenata po izradi i nakon ugradbe, odvoz viška materijala na deponij, kao i ostalo.</t>
  </si>
  <si>
    <t>Izvođač je također dužan kod izrade konstrukcija, prema projektom određenom planu ispitivanja materijala, kontrolirati ugrađeni konstruktivni materijal.</t>
  </si>
  <si>
    <t>Za instalacijske sustave izvođač je dužan, u okviru ugovorene cijene, osim atesta o kvaliteti ugrađenih materijala, dati ateste za instalacijske sustave.</t>
  </si>
  <si>
    <t>Svi radovi obuhvaćeni troškovnikom predviđeni su kao potpuno gotovi, sa svim potrebnim pripremnim i završnim radovima.</t>
  </si>
  <si>
    <t>Jediničnom cijenom treba obuhvatiti sve elemente navedene kako slijedi:</t>
  </si>
  <si>
    <t>U kalkulaciju treba uključiti sav rad, kako glavni, tako i pomoćni, te sav unutrašnji transport (kako horizontalni tako i vertikalni). Ujedno treba uključiti i rad oko zaštite gotovih konstrukcija i dijelova objekta od štetnog atmosferskog utjecaja vrućine, hladnoće i sličnog. Sva potrebna čišćenja, kod svih građevinskih i obrtničkih radova, u toku izvođenja, dnevno (nakon završetka rada) uključiti u jedinične cijene stavki, tj, neće se posebno plaćati.</t>
  </si>
  <si>
    <t>Ukoliko nije u pojedinoj stavci dat način rada, ima se izvođač u svemu pridržavati propisa HRN-a ili jednakovrijedna za pojedinu vrstu rada, prosječnih normi u građevinarstvu (izdanje iz 1980. godine) ili jednakovrijednih, uputa proizvođača materijala koji se upotrebljava ili ugrađuje, te uputa nadzorne službe naručitelja. Građevinska knjiga, za sve izvedene radove, treba prilikom izrade situacija biti priložena. Građevinska knjiga sadrži sve nacrte, skice i dokaznice za izvedene radove, koji su ujedno i prilog situaciji. Samo potpisana građevinska knjiga, ovjerena od strane nadzorne službe naručitelja, bit će podloga za izradu situacije.</t>
  </si>
  <si>
    <t>Ukoliko je u ugovoreni termin izvršenja radova uključen i zimski, odnosno ljetni period, to se neće izvođaču priznati nikakakve naknade za rad pri niskoj, odnosno visokoj temperaturi, te zaštita konstrukcija od smrzavanja, vrućine i amosferskih nepogoda: sve to mora biti uključeno u jediničnu cijenu.</t>
  </si>
  <si>
    <t>Za vrijeme zimskih, odnosno ljetnih razdoblja izvođač ima štititi objekt od smrzavanja, odnosno od prebrzog sušenja uslijed visokih ljetnih temperatura.</t>
  </si>
  <si>
    <t>U slučaju eventualno nastalih šteta (smrzavanja dijelova) izvođač ih ima otkloniti bez bilo kakve naplate. Ukoliko je temperatura niža od temperature pri kojoj je dozvoljen dotični rad, izvođač snosi punu odgovornost za ispravnost i kvalitetu rada.</t>
  </si>
  <si>
    <t>Analogno vrijedi i za zaštitu radova tokom ljeta od prebrzog sušenja uslijed visoke temperature.</t>
  </si>
  <si>
    <t>U jedinične cijene stavki uračunati sav rad i materijal (eventualno ne specificirani posebno u samom troškovniku), a koji su potrebni za potpuno dovršenje građevine, tj. dovođenje u stanje "potpuno spremno za uporabu". Svi takvi radovi moraju biti uračunati u jedinične cijene, tj. neće se posebno plaćati.</t>
  </si>
  <si>
    <t>Ovaj "Opći opis uz troškovnik" i svi “Opći uvjeti” (obračunsko-tehnički uvjeti) uz pojedine radove sastavni su dio troškovnika i moraju biti priloženi i ovjereni prilikom davanja ponude.</t>
  </si>
  <si>
    <t>Po završetku svih radova na objektu izvođač je dužan privremene objekte ukloniti zajedno sa svim alatom, inventarom i skelama, očistiti gradilište i sva ostala prekopavanja dovesti u prvobitno stanje. Čišćenja u toku izrade objekta ulaze u cijenu radova.</t>
  </si>
  <si>
    <t>Sav otpadni materijal od čišćenja mora se odvesti sa gradilišta na deponiju osiguranu od strane izvođača radova.</t>
  </si>
  <si>
    <t>Obračun količina radova vrši se na način opisan u svakoj poziciji ovog troškovnika, predviđen za taj rad u prosječnim građevinskim i obrtničkim normama.</t>
  </si>
  <si>
    <t>Sve obaveze i izdatke, te troškove po odredbama ovih uvjeta dužan je izvođač ukalkulirati u ponuđene jedinične cijene za sve radove na objektu i ne može zahtjevati da se ti radovi posebno naplaćuju.</t>
  </si>
  <si>
    <t>Izvođač je u okviru ugovorene cijene dužan izvršiti koordinaciju radova svih podugovaratelja na način da omogući kontinuirano odvijanje posla i zaštitu već izvedenih radova.</t>
  </si>
  <si>
    <t xml:space="preserve">Sva oštećenja nastala tokom gradnje otkloniti će izvođač o svom trošku. </t>
  </si>
  <si>
    <t>Izvođač je dužan, u okviru ugovorene cijene, osigurati gradilište od djelovanja više sile i krađe.</t>
  </si>
  <si>
    <t xml:space="preserve">Materijalne troškove, tj. nabavnu cijenu materijala, povećanu za visinu cijene transporta (utovar, prijevoz, istovar i uskladištenje na gradilištu). Uskladištenje materijala treba provesti tako, da materijal bude osiguran od vlaženja i lomova, jer se samo neoštećen i kvalitetan matterijal smije ugrađivati. Ovo se odnosi na sve gotove prefabrikate, obrtničke proizvode i materijal za obrtničke radove. Vezna sredstva također moraju biti prvorazredna. Cement, opeka, kameni agregat, pijesak, bitumen i sl. Treba ispitati prema važečim tehničkim propisima i ateste predočiti nadzornom organu. 
</t>
  </si>
  <si>
    <t>Obračunska cijena koju izvođač nudi po pojedinim stavkama troškovnika treba obuhvatiti sve troškove, što se naročito odnosi na:</t>
  </si>
  <si>
    <t>Režijske troškove gradilišta te plaće tehničkog, administrativnog, čuvarskog i pomoćnog osoblja zaposlenog na gradilištu
Organizaciju gradilišta zaštitnu ogradu gradilišta, s ulaznim vratima na gradilište i pločom gradilišta (Zakon o gradnji).</t>
  </si>
  <si>
    <t>- Kod rada za vrijeme ljetnih vručina, kišnih dana i zime, treba osigurati konstrukcije od štetnih atmosferskih utjecaja, a u slučaju da dođe do oštećenja uslijed prokišnjavanja ili smrzavanja, izvođač će izvršiti popravke o svom trošku</t>
  </si>
  <si>
    <t>- Čišćenje gradilišta od blata i odvođenje oborinske vode</t>
  </si>
  <si>
    <t>- Završne radove, kao uklanjanje ograda i baraka, te poravnanje terena</t>
  </si>
  <si>
    <t>- Krpanje žbuke, popravak obojenih ploha, te svi popravci oštećenja koja su nastala tokom gradnje, a trebaju se obaviti u garantnom roku</t>
  </si>
  <si>
    <t>- Ispitivanja materijala, vodovodne instalacije, odnosno svi troškovi u vezi s dobavljanjem potrebnih atesta</t>
  </si>
  <si>
    <t>Svi radovi moraju biti izvedeni solidno prema opisu, izvedbenim i armaturnim nacrtima i statičkom proračunu.</t>
  </si>
  <si>
    <t>Sve se ovo odnosi i na radove podugovaratelja. Zbog toga je potrebno da izvođač ugovara radove sa podugovarateljima u smislu ovih općih uvjeta.</t>
  </si>
  <si>
    <t>Stavke radova ispod ploče najnižeg poda, odnosno svi radovi na koje utječe priroda terena gradilišta, obračunavaju se po stvarno izvedenim količinama i jediničnim cijenama troškovnika.</t>
  </si>
  <si>
    <t>Izvođač je dužan osigurati pogonsku energiju i vodu za potrebe gradilišta.</t>
  </si>
  <si>
    <t xml:space="preserve">Prije početka zemljanih radova potrebno je izvršiti prethodne radove na pripremi i uređenju gradilišta tj., izrada prilaza i organizacija gradilišta. </t>
  </si>
  <si>
    <t xml:space="preserve">SVJEŽI BETON
Kontrolu svježeg betona izvoditelj treba provoditi pregledom svake otpremnice i vizualnom kontrolom koegzistencije kod svake dopreme (svakog vozila), te kod opravdane sumnje ispitivanjem koegzistencije prema normi HRN EN 12350-2:2019 ili jednakovrijedna (ispitivanje svježeg betona slijeganjem) o čemu treba voditi evidenciju.
</t>
  </si>
  <si>
    <t>U jediničnim cijenama treba uračunati sve radove dotične stavke, sa dobavom potrebnog materijala i građevnih dijelova, sve horizontalne i vertikalne transporte i prijenose osnovnog i pomoćnog materijala, do i na gradilištu, sve utovare, istovare i pretovare, sva uskladištenja, te sva potrebna radna snaga i režijski troškovi.</t>
  </si>
  <si>
    <t>U slučaju eventualnih nejasnoća treba se u prvom redu poslužiti odgovarajućim i važećim normativima (građevinske norme). Sve zidarske radove treba izvesti i obračunti po G.N.301. ili jednakovrijedna.</t>
  </si>
  <si>
    <t>Pijesak za žbuku mora biti bez humusa i drugih nečistoća, ne deblji od 3 mm, dok se kod štrcane žbuke dozvoljava i promjer zrna do 6 mm. Najveća veličina zrna ovisi o debljini sloja žbuke. Maksimalni promjer zrna ne smije prijeći 1/3 propisane debljine žbuke. Najfinijeg pijeska s promjerom do 0,25 mm neka bude 15-30% pijeska po težini. Ukoliko prirodni sastav pijeska ne odgovara prethodno spomenutim uvjetima, pijesak treba prosijavati. Vapno može biti gašeno ili hidratizirano, ako nije drugačije navedeno</t>
  </si>
  <si>
    <t>Za pripremanje cementnih ili produžno cementnih mortova koristititi isključivo portland cement ili jednakovrijedno. Voda za gašenje vapna i spravljanje mortova mora biti čista.</t>
  </si>
  <si>
    <t>Mort za pojedine namjene mora imati slijedeće omjere, ako stavkom troškovnika nije drugačije određeno:</t>
  </si>
  <si>
    <t>Vapneni mort 1:1 – za žbukanje stropa</t>
  </si>
  <si>
    <t>Vapneni mort 1:3 – za unutrašnje žbukanje</t>
  </si>
  <si>
    <t>Produžni cem.mort 1:2:5 – za žbukanje zidova i fasade, zidanje zidova ispune i pregradnih zidova debljine ½ opeke i više</t>
  </si>
  <si>
    <t>Cementni mort 1:4 – za pačokiranje</t>
  </si>
  <si>
    <t>Cementni mort 1:3 – za cementnu glazuru podova i ugradbu željeznih predmeta</t>
  </si>
  <si>
    <t>Prije nego se počne žbukati potrebno je izvršiti predradnje čišćenja ploha, i čišćenja i ispuhivanja fuga, kvašenje zidne površine vodom, te špricanje cem. mortom 1:1. Ako je zbog kiše ploha zida isuviše mokra, žbukanje treba odgoditi sve dok ploha zida ne bude dovoljno suha. Žbukanje se ne smije vršiti dok je temperatura prostora previsoka ili preniska, da žbuka ne bi ispucala.</t>
  </si>
  <si>
    <t>Izvedene oplate moraju biti sposobne podnijeti predviđeno opterećenje, stabilne, otporne i ukrućene da ne dođe do deformacija u bilo kojem pravcu. Unutrašnje površine moraju biti čvrste i ravne. Loše, nepropisno drvo, kao i loše rezana građa ne smije se upotrijebiti.</t>
  </si>
  <si>
    <t>Građa za drvenu konstrukciju mora biti kvalitetna i odgovarati normama:</t>
  </si>
  <si>
    <t>HRN D.C1.040 ili jednakovrijedna, HRN D.C1.041 ili jednakovrijedna, HRN U.D0.001 ili jednakovrijedna, HRN U.C9.200 ili jednakovrijedna.</t>
  </si>
  <si>
    <t>U jedinične cijene uključen je sav potreban materijal, transport do radnog mjesta i rad.</t>
  </si>
  <si>
    <t>Popis normi bitnih za primjenu Tehničkog propisa za prozore i vrata:
HRN EN 410:2011  Staklo u graditeljstvu – Određivanje svjetlosnih i sunčanih značajka ostakljenja (EN 410:1998)  ili jednakovrijedna
HRN EN 947:2001  Zaokretna i okretna vrata -- Određivanje otpornosti na vertikalno opterećenje (EN 947:1998) ili jednakovrijedna
HRN EN 948:2001 Zaokretna i okretna vrata -- Određivanje otpornosti na statičku torziju (EN 948:1999) ili jednakovrijedna
HRN EN 949:2001 Prozori i ovješene fasade, vrata, rebrenice i zasloni -- Određivanje otpornosti na udar mekoga i teškoga tijela (EN 949:1998) ili jednakovrijedna
HRN EN 950:2001 Vratna krila -- Određivanje otpornosti na udar tvrdim tijelom (EN 950:1999) ili jednakovrijedna</t>
  </si>
  <si>
    <t>HRN EN 1026:2016  Prozori i vrata -- Propusnost zraka -- Metoda ispitivanja (EN 1026:2000) ili jednakovrijedna
HRN EN 1027:2016 Prozori i vrata -- Vodonepropusnost -- Metoda ispitivanja (EN 1027:2000) ili jednakovrijedna 
HRN EN 1121:2001 Vrata -- Ponašanje između dva različita klimatska uvjeta -- Metoda ispitivanja (EN 1121:2000) ili jednakovrijedna 
HRN EN 1191:2012 Prozori i vrata -- Otpornost na uzastopno otvaranje i zatvaranje -- Metoda ispitivanja (EN 1191:2000)  ili jednakovrijedna</t>
  </si>
  <si>
    <t xml:space="preserve">HRN EN 12046-1:2005 Sile otvaranja i zatvaranja -- Ispitne metode -- 1. dio: Prozori (EN 12046-1:2003) ili jednakovrijedna
HRN EN 12217:2015 Sile otvaranja i zatvaranja -- Metoda ispitivanja - 1. dio: Vrata (EN 12046-2:2000) ili jednakovrijedna
HRN EN 12211:2016 Prozori i vrata -- Otpornost na opterećenje vjetrom - Metoda ispitivanja (EN 12211:2000) ili jednakovrijedna
HRN EN ISO 10140-1:2010, HRN EN ISO 10140-2:2010, HRN EN ISO 10140-3:2010, HRN EN ISO 10140-4:2010, HRN EN ISO 10140-5:2010 Akustika – Mjerenje razine zvuka u zgradama i elementima zgrada – 3. Dio 3 – Laboratorijska mjerenja ili jednakovrijedne
</t>
  </si>
  <si>
    <t>HRN EN ISO 717-1:2013 Akustika – Određivanje razine zvuka u zgradama ili jednakovrijedna
HRN EN ISO 10675-1:2017 Termička svojstva prozora vrata i zaslona – Laboratorijsko ispitivanje prolaza topline pomoću vruće kutije – 1. Dio – gotovi prozori i vrata  ili jednakovrijedna
HRN EN ISO 12567-2:2008 Termička svojstva prozora vrata i zaslona – Laboratorijsko ispitivanje prolaza topline pomoću vruće kutije – 2. Dio – krovni prozori ili jednakovrijedna</t>
  </si>
  <si>
    <t>Drvo za izradu elemenata mora biti zdravo, jednolične strukture i boje, bez kvrga i suho (vlažnost 12-15%).</t>
  </si>
  <si>
    <t>Svu stolariju izvesti prema shemama i detaljima. Mjere obavezno kontrolirati u naravi.</t>
  </si>
  <si>
    <t>U jedinične cijene je uključena izrada kompletne stavke s ostakljenjem (što uključuje i sav potreban materijal), potreban okov, transport do mjesta ugradnje, ugradnja sa svim potrebnim spojnim sredstvima i sredstvima za brtvljenje i pokrivnim profilima.</t>
  </si>
  <si>
    <t>Dovratnici su od smrekovine ili jelovine, suho montažni, a zaštičeni uljenim naličjem.</t>
  </si>
  <si>
    <t>OPĆI UVJETI ZA STAKLARSKE RADOVE U SKLOPU STOLARSKIH RADOVA</t>
  </si>
  <si>
    <t>Staklo za ustakljenje krila i nadsvjetla izvedeno po kvaliteti i kvantiteti iz opisa stavke ulazi u cijenu izvedbe. Ostakljenje se izvodi po “Tehn. uvjetima za izvođenje staklorezačkih radova”, HRN U.F2.025. ili jednakovrijedna</t>
  </si>
  <si>
    <t>Materijali moraju odgovarati slijedećim normama:</t>
  </si>
  <si>
    <t xml:space="preserve">Ravno vučeno staklo: HRN B.E1.011 ili jednakovrijedna                       </t>
  </si>
  <si>
    <t>Ravno lijevano-brazdasto i ornament staklo: HRN B.E1.050 ili jednakovrijedna</t>
  </si>
  <si>
    <t xml:space="preserve">Ravno armirano staklo: HRN B.E1.080 ili jednakovrijedna                     </t>
  </si>
  <si>
    <t xml:space="preserve">Staklarski kit: HRN H.C6.050 ili jednakovrijedna                             </t>
  </si>
  <si>
    <t>IZO staklo mora biti izrađeno od dva sloja stakla debljine 5mm, sa zračnim prostorom debljine 12mm. Aluminijski profili, kit i način izrade prema propisanoj tehnologiji. Za ugrađivanje IZO stakla i ustakljenje koristiti silikonski trajno elastični prozirni kit. IZO staklo mora biti atestirano.</t>
  </si>
  <si>
    <t>Prije izvedbe mjere sve stolarije treba obavezno kontrolirati na licu mjesta.</t>
  </si>
  <si>
    <t>SHEME STOLARIJE SU SASTAVNI DIO PONUDBENOG TROŠKOVNIKA!</t>
  </si>
  <si>
    <t>Montažni zidovi od gipskartonskih ploča</t>
  </si>
  <si>
    <t>Na potkonstrukciju se obostrano pričvršćuju gipskartonske ploče prema opisu u stavci pomoću tzv. vijaka za brzu ugradnju. Kod višeslojnog oblaganja spojevi donjih slojeva gipskartonskih ploča samo se zapunjavaju, a spojevi gornjeg sloja se završno obrađuju gletanjem kako je već opisano. Nakon obrade spojeva završno čitavu površinu pregletati smjesom za izravnanje što ulazi u stavku, tako da su zidovi potpuno pripremljeni za ličenje ili oblaganje keramičkim pločicama. Kod neprekidnih zidova potrebno je u razmaku od 15-20 m ugraditi dilatacijske spojeve. Kod neprekidnih zidnih obloga potrebno je u razmaku od ca.10 m ugraditi dilatacijske spojeve.</t>
  </si>
  <si>
    <t xml:space="preserve">Obrada spojeva ploča u kvaliteti Q2 ili jednakovrijednoj, glet masom uz obavezno zapunjavanje spojeva svih slojeva ploča. </t>
  </si>
  <si>
    <t>Podopolagačke radove izvesti prema opisu u troškovniku, iz prvoklasnog materijala, u svemu prema tehničkim uvjetima za podopolagačke radove i hrvatskim ili jednakovrijednim normama. Prema vrsti materijala podne obloge mogu biti slijedeće sa odgovarajućim primjenjivim normama.</t>
  </si>
  <si>
    <t>Za izradu ponude i izvođenje podova ponuđač je dužan primjeniti relevantne propise i norme važeće u Republici Hrvatskoj, kao i međunarodno priznate norme za područja koja nisu pokrivena normama u Republici Hrvatskoj ili garantiraju viši nivo kvalitete od HRN. ili jednakovrijedna</t>
  </si>
  <si>
    <t>Ukoliko neka od podnih obloga nema standard proizvođač je dužan certifikatom potvrditi slijedeće karakteristike: dimenzije, dimenzionalnu stabilnost, postojanost prema svijetlu, zapaljivost, klizavost, provodljivost (električnai sl.), ujednačnost površina.</t>
  </si>
  <si>
    <t>Sve radove izvesti prema:</t>
  </si>
  <si>
    <t>Soboslikarske radove treba izvoditi prema HRN U.F2.012/78 - Završni radovi u građevinarstvu ili jednakovrijedna. Tehnički uvjeti za izvođenje ličilačkih radova ili jednakovrijedna.</t>
  </si>
  <si>
    <t>U jedinične cijene uključen je sav potreban materijal, transport do radnog mjesta, eventualna pomoćna skela i rad.</t>
  </si>
  <si>
    <t>Vrsta, dimenzije, boja i uzorak keramičkih pločica definirane u pojedinim stavkama troškovnika.</t>
  </si>
  <si>
    <t>U jedinične cijene uključen je sav potreban materijal, transport do radnog mjesta i sav rad.</t>
  </si>
  <si>
    <t>U izvedbi je uključeno ispitivanje i čišćenje podloge, izravnanje manjih neravnina, precizno izvođenje priključaka opločenja na ostale građevne dijelove, zaštita izrađenih površina, odvoz svih otpadaka po dovršenju radova, te dobava uzoraka u svrhu odobrenja.</t>
  </si>
  <si>
    <t>cinčani lim:           HRN C.E4.020 ili jednakovrijedna</t>
  </si>
  <si>
    <t>pocinčani lim:       HRN C.B4.081 ili jednakovrijedna</t>
  </si>
  <si>
    <t>olovni lim:             HRN C.E4.030 ili jednakovrijedna</t>
  </si>
  <si>
    <t>bakreni lim:           HRN C.D4.020 ili jednakovrijedna</t>
  </si>
  <si>
    <t>aluminijski lim:      HRN C.C4.020 ili jednakovrijedna</t>
  </si>
  <si>
    <t>U principu ne smije se upotrebljavati više vrsta lima na istom elementu, a ako se iznimno upotrijebi, onda spojeve treba na pogodan način izolirati (premaz, izol.trake i dr.) kako ne bi došlo do galvanskog elektriciteta.</t>
  </si>
  <si>
    <t xml:space="preserve">Posebnu pažnju treba posvetiti obradi krovnih ploha oko prodora na krovnoj plohi i lomova iste (spojevi s raznim zidnim plohama, krajevi krova).  </t>
  </si>
  <si>
    <t>Debljina i vrsta lima odrediti će se u pojedinoj stavci troškovnika.</t>
  </si>
  <si>
    <t>U jedinične cijene stavaka limarskih radova uključen je kompletan materijal i rad na izradi i postavi elemenata, sav spojni materijal, sav transport do mjesta ugradnje, kao i ugradba potrebnih nosača lima i razna brtvljenja oko ugrađenih limenih elemenata.</t>
  </si>
  <si>
    <t>Radovi predviđeni ovim troškovnikom izvode se prema Radioničkim nacrtima i Nacrtima montaže te u skladu sa Tehničkim opisom i Planom kontrole i osiguranja kvalitete danim u projektu konstrukcije.</t>
  </si>
  <si>
    <t>Cijenom moraju biti obuhvaćeni svi troškovi vezani na nabavu i izradu (u skladu s projektnom dokumentacijom) kao i svi ostali potrebni (direktni i indirektni) radovi, postupci i materijali neophodni za ispravnu izvedbu i montažu konstrukcije.</t>
  </si>
  <si>
    <t>Svi spojevi u radionici izvode se zavarivanjem prema radioničkim nacrtima. Montažni spojevi na gradilištu izvode se vijcima te dijelom zavarivanjem.</t>
  </si>
  <si>
    <t>ANTIKOROZIVNA ZAŠTITA ČELIČNIH KONSTRUKCIJA</t>
  </si>
  <si>
    <t>Zaštitu čelične konstrukcije od korozije potrebno je izvesti u svemu prema Izvedbenom projektu konstrukcije - Radionički nacrti čelične konstrukcije, a sukladno HRN EN ISO 12944-1:2018 ili jednakovrijedna.</t>
  </si>
  <si>
    <t>Sustav površinske zaštite mora biti odabran tako da se omogući popravak i održavanje bez primjetnog utjecaja na kakvoću zaštite. Treba voditi računa o utjecaju na okoliš, izbjegavanjem uporabe opasnih supstanci, gdje god je to moguće.</t>
  </si>
  <si>
    <t>Za antikorozivnu zaštitu predviđeni su premazi s veznim sredstvom na bazi epoksidnih smola i poliuretana. Sustav se sastoji od osnovnog premaza, međupremaza i završnog premaza. Osnovni premaz predviđen je debljine suhog filma od 60 μm s veznim sredstvom na bazi epoksidnih smola i cinkovim prahom kao antikorozivnim pigmentom. Međupremaz će se izvesti debljine suhog filma od 60 μm s veznim sredstvom na bazi epoksidnih smola. Završni sloj na bazi poliuretana izvest će se debljine suhog filma od 60 μm.</t>
  </si>
  <si>
    <t>Za predviđenu antikorozivnu zaštitu zahtijeva se stupanj čistoće Sa 2 1/2 prema HRN EN ISO 12944-4:2018 ili jednakovrijedno. Očišćena površina pjeskarenjem mora biti čista, bez vidljivih tragova ulja, masti i prljavštine i skoro potpuno bez okuine, hrđe, premaza i stranih nečistoća, tako da eventualno preostali tragovi mogu izgledati kao blage mrlje ili sjene.</t>
  </si>
  <si>
    <t>Projektom arhitekture, glavnim i izvedbenim projektom, shemama kao i karakterističnim detaljima zadani su svi dimenzioni i funkcionalni parametri pojedinih pozicija grupa bravarskih radova.</t>
  </si>
  <si>
    <t>Ponuđači radova obavezni se pridržavati zadanih parametara, funkcija elemenata, kvalitete i standarda dalje navedenih u tehničkom opisu.</t>
  </si>
  <si>
    <t>Eventualnim alternativnim rješenjima ne smije se narušiti arhitektonska koncepcija projekta, funkcija i kvaliteta.</t>
  </si>
  <si>
    <t>Materijali za izradu elemenata kao i svi gotovi elementi i njihova montaža moraju odgovarati važećim normama, a izrada mora biti prema pravilima zanata.</t>
  </si>
  <si>
    <t>·         Kvadratno željezo        HRN C.B3.024 ili jednakovrijedna</t>
  </si>
  <si>
    <t>·         Plosno željezo             HRN C.B3.025 ili jednakovrijedna</t>
  </si>
  <si>
    <t>·         Okruglo željezo           HRN C.K6.020 ili jednakovrijedna</t>
  </si>
  <si>
    <t>·         Profilno željezo            HRN C.B0.500 ili jednakovrijedna</t>
  </si>
  <si>
    <t>·         Čelični limovi                HRN C.B4.110 ili jednakovrijedna
                                              HRN C.B4.111 ili jednakovrijedna
                                              HRN C.B4.112 ili jednakovrijedna</t>
  </si>
  <si>
    <t>Bravarski elementi na objektu koji se izrađuju od željeznih profila i limova izvode se u svemu prema detaljima i opisu troškovničkih stavki.</t>
  </si>
  <si>
    <t>Prije otpreme na gradilište sve čelične dijelove treba očistiti od nečistoća, masnoće, valjaoničke zgure i sl. i premazati antikorozivnim temeljnim premazom. Elementi koji nisu dostupni nakon ugradbe moraju se zaštititi trajnim i kvalitetnim premazom.</t>
  </si>
  <si>
    <t>Varene dijelove i druge spojeve prije premazivanja antikorozivnom bojom treba dobro očistiti.</t>
  </si>
  <si>
    <t>Metalni graditeljski elementi ne smiju imati nikakvih neravnina na površinama koje ostaju vidljive.</t>
  </si>
  <si>
    <t>Montaža gotovih elemenata vrši se mokrim ili suhim postupkom.</t>
  </si>
  <si>
    <t>Suhi postupak je suvremeni način montaže bravarskih elemenata u otvore fasadnih dijelova poslije završne obrade zidova.</t>
  </si>
  <si>
    <t>Okov koji se ugrađuje mora biti prvoklasne kvalitete i odgovarati HRN M.K3.032 ili jednakovrijedna i HRN M.K3.031. ili jednakovrijedna</t>
  </si>
  <si>
    <t>Brtvljenje mora biti nepropusno za vodu, a propuštanje zraka mora biti minimalno. Brtvljenje željeznih okvira vrata, prozora i stijena prema zidu i stropu treba izvesti gumenom trakom za brtvljenje i trajno elastičnim kitom, prije postavljanja pokrivnih profila ili limova.</t>
  </si>
  <si>
    <t>Uz osnovni zaštitni (antikorozivni) premaz nanose se dva sloja završnog kvalitetnog laka tako da svaki premaz ima min. 30 mikrona debljine.</t>
  </si>
  <si>
    <t>Jedinična cijena mora sadržavati kompletno izrađen i oličen produkt sa potrebnim ostakljenjem i okovom i to ugrađen na objektu. Eventualne sitnije zidarske pripomoći kod ugradbe predviđene su u troškovniku graditeljskih radova koje izvodi izvođač graditeljskih radova.</t>
  </si>
  <si>
    <t>Sve mjere treba kontrolirati u naravi.</t>
  </si>
  <si>
    <t xml:space="preserve">Dobavljena bravarija, bilo izrađena po shemi bravarije i detaljima ili po tvorničkim detaljima iz  čeličnih limova dolazi na objekt gotova za ugradbu, odnosno premazana zaštitnim naličem i finalnim premazom. </t>
  </si>
  <si>
    <t>Bravarski fasadni elementi i prozori koji su ugrađeni na građevinu moraju imati sljedeće ateste:</t>
  </si>
  <si>
    <t xml:space="preserve"> -    Atest o vodonepropustljivosti</t>
  </si>
  <si>
    <t xml:space="preserve"> -    Atest o zračnoj tijesnosti</t>
  </si>
  <si>
    <t xml:space="preserve"> -    Atest o zvučnoj i toplinskoj izolativnosti</t>
  </si>
  <si>
    <t xml:space="preserve"> -    Ateste s ocjenama kvalitete površinske obrade .</t>
  </si>
  <si>
    <t>Jedinična cijena mora sadržavati: uzimanje mjera za izvedbu i obračun, sav rad u radionici, pripremu i rezanje te rad na gradnji,  transport materijala na gradilište, uskladištenje te donos na mjesto ugradbe,  korištenje manjih strojeva i alata,  potrebnu skelu,  zaštitu izvedenih radova do primopredaje, osobnu zaštitnu opremu.</t>
  </si>
  <si>
    <t>Obračun izvedenih radova vrši se prema Građevinska Norma - 301 ili jednakovrijedna, Građevinska Norma - 531 ili jednakovrijedna, Građevinska Norma - 681 ili jednakovrijedna, Građevinska Norma - 701 ili jednakovrijedna, Građevinska Norma - 900 ili jednakovrijedna, opisu pozicije sheme i opisu stavke troškovnika.</t>
  </si>
  <si>
    <t>SHEME BRAVARIJE SU SASTAVNI DIO TROŠKOVNIKA.</t>
  </si>
  <si>
    <t>PROTUPOŽARNA BRAVARIJA</t>
  </si>
  <si>
    <t>HRN C.B4.024 kvadratno željezo ili jednakovrijedna</t>
  </si>
  <si>
    <t>HRN C.B4.025 plosno željezo ili jednakovrijedna</t>
  </si>
  <si>
    <t>HRN C.G6.020 okruglo željezo ili jednakovrijedna</t>
  </si>
  <si>
    <t>HRN C.B0.500 profilno željezo ili jednakovrijedna</t>
  </si>
  <si>
    <t>HRN C.B4.110, 111, 112 čelični limovi ili jednakovrijedna</t>
  </si>
  <si>
    <t>HRN C.C4.060 rebrasti limovi od aluminija ili jednakovrijedna</t>
  </si>
  <si>
    <t>HRN C.C3.020 profili od aluminija ili jednakovrijedna</t>
  </si>
  <si>
    <t>HRN M.K3.032 okov za vrata i prozore ili jednakovrijedna</t>
  </si>
  <si>
    <t>HRN U.J1.160 ispitivanje vratiju prema standardnom razvoju požara ili jednakovrijedna</t>
  </si>
  <si>
    <t>Izvođač je dužan uzeti na gradilištu sve mjere otvora u koje se treba ugraditi bravarija te nakon toga pristupiti izradi iste.</t>
  </si>
  <si>
    <t>Prije početka izrade obavezno se moraju uskladiti mjere i količine na objektu s onima u projektima.</t>
  </si>
  <si>
    <t xml:space="preserve">Ako je pojedinom stavkom traženo, izvođač treba ponuditi kompletnu cijenu proizvoda, tj. kompletnu izvedbu bravarije, ličenje, ustakljenje te drvene ili druge ispune ako je isto u određenoj poziciji traženo. </t>
  </si>
  <si>
    <t>U ponudi su sadržani troškovi za statičke dokaze, kako za nosive čelične konstrukcije, tako i za metalnu fasadu; uključujući sve priključke, prodore, brtvila itd.</t>
  </si>
  <si>
    <t>Za izvedbu čelične konstrukcije izvođač dobiva statički izračun ureda za statiku kao i pripadajući položajni plan.</t>
  </si>
  <si>
    <t>Za posebna rješenja izvoditelj mora pribaviti potrebne statičke dokaze. Troškovi koji nastanu iz toga ne naplaćuju se posebno. Za priključke, montažne spojeve i svarene šavove koji rezultiraju iz toga, izvoditlelj mora sam također i pribaviti dokaze.</t>
  </si>
  <si>
    <t>Radi usidrenja čeličnih konstrukcija u za to predviđenim građevinskim elementima se između ostalog koriste samo moždanici odobreni od strane nadzora gradnje.</t>
  </si>
  <si>
    <t>Potrebno je planirati i izvesti dovoljan broj dilatacijskih i montažnih spojeva. Njih je potrebno oblikovati na način da bude osigurano bešumno i neometano međusobno kretanje elemenata i kretanje u odnosu na tijelo zgrade.</t>
  </si>
  <si>
    <t>Nosači dulji od 6,00 m se prema podacima u statici, odnosno općenito, trebaju dati prethodno oblikovati (nadvisiti) u radionici. To prethodno oblikovanje mora biti uračunato u jedinične cijene. Ne naplaćuje se posebno.</t>
  </si>
  <si>
    <t>Ulijevanje i punjenje ugrađenih ležaja i podnožja potpornja kao i ostala usidrenja moraju biti izvedena stručno i od strane kvalificiranog osoblja izvođača te je uključeno u jedinične cijene iz opisa predmeta nabave. Izrada rupa za ostala pričvršćenja kao i ulijevanje i užbukavanje se ne naplaćuju posebno i moraju biti uračunati u jedinične cijene.</t>
  </si>
  <si>
    <t>POVRŠINSKA OBRADA</t>
  </si>
  <si>
    <t>Svi čelični dijelovi podkonstrukcije koji nakon ugradnje više nisu dostupni moraju prethodno dobiti odgovarajuću antikorozivnu zaštitu.</t>
  </si>
  <si>
    <t>Kod spajanja različitih metala mora biti osigurano da ne dođe do korozije uslijed kontakta.</t>
  </si>
  <si>
    <t>Svi potrebni kovački radovi, bušenja i zavarivanja moraju se izvesti prije cinčanja.</t>
  </si>
  <si>
    <t>Ukoliko čelični građevinski elementi/limovi ne moraju biti izvedeni pocinčano ili u V2A/V4A ili jednakovrijedno, moraju biti pjeskareni i zaštićeni od korozije na sljedeći način.</t>
  </si>
  <si>
    <t>Presvlačenje slojem koji se sastoji od:</t>
  </si>
  <si>
    <t>radioničkog uklanjanja hrđe u skladu s normiranim stupnjem čistoće Sa 21/2 prema HRN EN ISO 12944-1:2018, Dio 4 ili jednakovrijedna</t>
  </si>
  <si>
    <t>premazivanjem (izvedba na gradlištu) 2-K-PUR željeznim tinjcem ili jednakovrijedna</t>
  </si>
  <si>
    <t>Troškovi za gore opisanu zaštitu od korozije moraju biti sadržani u jediničnim cijenama, izvan toga se ne naplaćuju.</t>
  </si>
  <si>
    <t>IZRADA</t>
  </si>
  <si>
    <t>ZAHTJEVI PROTUPOŽARNOSTI</t>
  </si>
  <si>
    <t>Sva čelična vrata koja se nalaze na pozicijama definiranim projektom, moraju zadovoljavati uvjete protupožarnosti, kako je traženo elaboratom zaštite od požara.</t>
  </si>
  <si>
    <t xml:space="preserve">Dakle svi elementi vrata, protupožarnih stijena i slično moraju zadovoljiti ispitivanja prema normi HRN DIN 4102-1:2000 ili jednakovrijedna, odnosno uvijete zaštite od požarnog dima sukladno normi DIN 18095 ili jednakovrijedna, dakle svo ostakljenje mora zadovoljavati klasu F zaštite od požara, ukoliko projektom nije traženo drugčije (klasa G).
</t>
  </si>
  <si>
    <t>Vrata moraju biti izolirana zvučno i protiv dima, što podrazumjeva upotrebu samogasivih brtvi i guma, odnosno čelični dekapirani lim debljine min 1mm.</t>
  </si>
  <si>
    <t>Svi panti, ležajevi i okov moraju odgovarati uvjetima propisane žaštite od požara.</t>
  </si>
  <si>
    <t>Posebnu pozornost obratiti na okov i brave, koje moraju zadovoljiti normu HRN EN 1634-1:2018 ili jadnakovrijedna u pogledu vatrootpornosti, odnosno uvjeta evakuacije i panik funkcionalnosti.</t>
  </si>
  <si>
    <t>Za sve radove predviđene troškovnikom izvoditelj je dužan pribaviti ateste od odgovarajućih instituta, za kvalitetu materijala, površinske obrade, ispravnost po izvoditelju predloženih detalja kao i antikorozivne zaštite.</t>
  </si>
  <si>
    <t>JEDINIČNA CIJENA BRAVARSKIH RADOVA</t>
  </si>
  <si>
    <t>Jedinična cijena treba sadržavati:</t>
  </si>
  <si>
    <t>sav materijal, dobavu, izradu i dopremu alata, mehanizaciju i uskladištenje</t>
  </si>
  <si>
    <t>uzimanje potrebnih izmjera na objektu,</t>
  </si>
  <si>
    <t>izradu radioničkih nacrta i detalja,</t>
  </si>
  <si>
    <t>troškove radne snage za kompletan rad opisan u troškovniku, dnevnice i putni troškovi</t>
  </si>
  <si>
    <t>dvokratni osnovni premaz prema uvjetima antikorozivne zaštite u radioni, te kompletnu zaštitu sa završnom obradom ličenjem, ako je to u stavci određeno</t>
  </si>
  <si>
    <t>sve horizontalne i vertikalne transporte do mjesta montaže,</t>
  </si>
  <si>
    <t>potrebnu radnu skelu (izuzima se fasadna skela),</t>
  </si>
  <si>
    <t>pomoćnu konstrukciju za montažu, kao i nadvisivanje nosača i eventualno potrebna ukrućenja protiv prekretanja</t>
  </si>
  <si>
    <t>čišćenje nakon završetka radova, uključivo odvoz otpadnog materijala na gradsku deponiju</t>
  </si>
  <si>
    <t>svu štetu kao i troškove popravka kao posljedica nepažnje u toku izvedbe,</t>
  </si>
  <si>
    <t>troškove zaštite na radu,</t>
  </si>
  <si>
    <t>troškove atesta</t>
  </si>
  <si>
    <t>Ovi opći uvjeti mijenjaju se ili nadopunjuju opisom pojedine stavke troškovnika.</t>
  </si>
  <si>
    <t>Svi radovi moraju se izvesti solidno i stručno prema važećim propisima i pravilima dobrog zanata.</t>
  </si>
  <si>
    <t>Svi materijali koji se ugrađuju moraju obvezno biti ispitani s priloženim certifikatima. Ukoliko ne postoje domaće norme, treba priložiti rezultate ispitivanja koji zadovoljavaju odredbe normi DIN ili EN  ili jednakovrijedna.</t>
  </si>
  <si>
    <t>Izvođač je dužan do primopredaje radova zaštititi postavljene podove od oštećenja i onečišćenja.</t>
  </si>
  <si>
    <t xml:space="preserve">Nabava, doprema, montaža i demontaža privremenih montažnih objekata, kontejnera  opremljenim radnim stolom i rad. stolicom za inženjera gradilišta i nadzorne inženjere te priključkom na gradilišni priključak el. energije, doprema i održavanje kemijskih WC-a ( min. 4 kom) i sve drugo potrebno  prema Planu uređenja gradilišta (garderoba za radnike i dr.)  </t>
  </si>
  <si>
    <t>* sjedalice</t>
  </si>
  <si>
    <t>* PVC vrata</t>
  </si>
  <si>
    <t>* PVC prozora</t>
  </si>
  <si>
    <t>* reflektori na tribinama</t>
  </si>
  <si>
    <t>* kombi bojler</t>
  </si>
  <si>
    <t>* spremnik za toplu vodu 200l</t>
  </si>
  <si>
    <t>* plinska peć</t>
  </si>
  <si>
    <t>* klima uređaj</t>
  </si>
  <si>
    <t>* plinske cijevi</t>
  </si>
  <si>
    <t>1.9.</t>
  </si>
  <si>
    <t>1.10.</t>
  </si>
  <si>
    <t>1.11.</t>
  </si>
  <si>
    <t>* video nadzor</t>
  </si>
  <si>
    <t>* stupovi javne rasvjete i lampe</t>
  </si>
  <si>
    <t xml:space="preserve">Demontaža postojećih postrojenja (razvodni ormari i sl), kod izvođenje radova potrebno je obavijestiti vlasnika instalacija te, sve radove izvesti sukladno uputama vlasnika instalacija isključivo uz njihovo odobrenje i uputstvo. Radovi moraju biti izvedeno do potpune gotovosti, radovi obuhvaćaju i utovar u kamion i odvoz na deponiju osigurano od izvođača radova. U jediničnu cijenu je uključena cijena rada (strojara, električara, radnika, utovara strojem), odvoz  i naknada za odlaganje na deponiji.
</t>
  </si>
  <si>
    <t>* razvodni elektro ormari u svlačionicama, restoranu i klupskim prostorijama</t>
  </si>
  <si>
    <t>Betoniranje horizontalnih AB serklaža betonom  C 25/30. U cijenu je uključena dobava i prijevoz betona te strojna ugradba, zbijanje i njega svježeg betona, te potrebna radna skela. Armatura i oplata se obračunavaju posebno.</t>
  </si>
  <si>
    <t>Izrada cementnih estriha debljine d=5cm na podove preko ranije položene toplinske izolacije i polietilenske folije.  Od zidova dilatirati trakom elastificiranog ekspandiranog polistirena debljine d=10 mm, postavlja se u vertikalnom položaju uzduž svih zidova, oko instalacija, proboja itd. U svim prostorijama većim od 20 m2 izvesti dilataciju širine cca 3mm umetanjem komada bitumenske ljepenke (ili  drugog nehrđajučeg materijala). Stavkom obuhvatiti armiranje vlaknima. Gornja površina mora biti ravna, glatka, čista i čvrsta, glazura kompaktna, suha i bez pukotina. Najviša dozvoljena vlažnost estriha na koji se polaže podna obloga  1,8%.</t>
  </si>
  <si>
    <t>Izrada, postavljenje. Skidanje i čišćenje dvostrane oplate nadtemeljnih zidova.  U cijenu su uključene vrijednosti svih radova i materijala.</t>
  </si>
  <si>
    <t xml:space="preserve">Izrada, postavljanje, skidanje i čišćenje oplate za armiranobetonska stubišta unutar zgrade. U cijenu su uključene vrijednosti svih radova i materijala, te potrebna radna skela. </t>
  </si>
  <si>
    <t>Nabava, doprema i  postavljanje horizontalne HI izolacije  iznad AB  ploče. U cijenu uključiti  sav potreban rad i materijal do potpune gotovosti .</t>
  </si>
  <si>
    <t>Priprema podloge: Podloga  mora biti suha, čista i premazana bitumenskim temeljenim premazom (0,3kg/m2). Višak vlage na podlozi može uzrokovati zračne mjehuriće ili odvajanje hidroizolacije nakon ugradnje.</t>
  </si>
  <si>
    <t>Nabava, doprema i postavljanje  hidroizolacije podova u sanitarnim čvorovima.  Hidroizolaciju podići na okolne zidove u visini od 30 cm i rabicirati plastičnim ili pocinčanim pletivom prije polaganja keramičkih pločica. Hidroizolacijski sustav izvesti dvokomponentnim visoko fleksibilnim cem. mortom u 2 sloja debljine 2 mm s tim da se u prvi sloj utisne mrežica od alkalno otpornih stakl. vlakana vel.okna 4x4,5 mm. Na mjestima dilatacijskih fuga i  spojevima između vodoravnih i okomitih površina i odvoda potrebno je ugraditi gumiranu poliestersku traku s alkalno otpornim filcem, kutne elemente i manžete. Trake se međusobno lijepe ljepilom.</t>
  </si>
  <si>
    <t>Izrada opšava atike, s unutarnje strane atike, od  ploča ekspandiranog polistirena  d=5cm.  Preko  izolacije se polaže  polimer cementna žbuka armirana mrežicom od staklenih vlakanaca  te se nanosi završna obrada - silikatna žbuka u veličini zrna 1 ,5 mm. RAL 7012. U cijenu uključiti izradu opšava  iz bojanog poc. lima debljine 0,55 mm prema boji iz arhitektonskog izvedbenog projekta. Ispod lima položiti sloj ljepenke. U cijenu su uključene vrijednost svih radova i materijala, spojni pribor, podloške, brtve  i dr.do pune gotovosti .</t>
  </si>
  <si>
    <t>armstrong ploča  debljine, d=2,0 cm</t>
  </si>
  <si>
    <t>A) ograda</t>
  </si>
  <si>
    <t>* postojećih krova od limenih ploća</t>
  </si>
  <si>
    <t>Demontaža postojeće stolarije, sjedalica, urbane opreme i slično na postojećim tribinama tlocrtne površine cca 316,0 m2. Rad obuhvaća pažljivu uklanjanje postoće dijelova te njihov dovoz i predaju vlasniku ili upravitelju. Nakon predaje potrebno je sastaviti zapisnik o primopredaji.  U jediničnu cijenu je uključena cijena rada, skele, odvoz i predaja vlasniku ili upravitelju na lokaciju koja nije dulja od 25 kilometara od gradilišta.</t>
  </si>
  <si>
    <t>* postojeće čelične konstrukcije</t>
  </si>
  <si>
    <t>* postojeći golovi</t>
  </si>
  <si>
    <t>3.16.</t>
  </si>
  <si>
    <t>Izrada betonskih nadtemelja betonom C 25/30 u glatkoj dvostranoj oplati. U cijenu je uključena  dobava i prijevoz betona te strojna ugradba, zbijanje  i njega svježeg betona. Armatura i oplata obračunavaju se odvojeno .</t>
  </si>
  <si>
    <t>Temelji zidane ograde visine 2,0 m</t>
  </si>
  <si>
    <t>Betoniranje vertikalnih AB serklaža ograde svakih 3m, betonom  C 25/30 XC1. U cijenu je uključena dobava i prijevoz betona te strojna ugradba , zbijanje i njega svježeg betona. Armatura i oplata se obračunavaju posebno. U cijenu uračunata potrebna radna skela.</t>
  </si>
  <si>
    <t>a) ograda</t>
  </si>
  <si>
    <t>Betoniranje horizontalnih AB serklaža širine 30cm i visine 15cm, ograde betonom  C 25/30. U cijenu je uključena dobava i prijevoz betona te strojna ugradba, zbijanje i njega svježeg betona, te potrebna radna skela. Armatura i oplata se obračunavaju posebno.</t>
  </si>
  <si>
    <t>Nadtemelji ograde visine 2,0 m</t>
  </si>
  <si>
    <t>3.17.</t>
  </si>
  <si>
    <t>3.18.</t>
  </si>
  <si>
    <t>3.19.</t>
  </si>
  <si>
    <t>3.20.</t>
  </si>
  <si>
    <t>Zidanje unutarnjih zidova  blokom opekom debljine 20 cm.,  u produžnom mortu 1:2:6.  U cijenu uključiti vrijednost svih radova i materijala,te potrebnu radnu skelu i čišćenje nakon završetka radova.</t>
  </si>
  <si>
    <t>Strojno žbukanje zidova ograde cementnom žbukom  (debljina žbuke 2 cm). Završni sloj fina cementna žbuka od prosijanog čistog pijeska. Laka pokretna skela uključena u cijenu. Prijelaze žbuke preko različitih podloga (opeke, betona i slično) bandažirati trakom poc.rabic. pletiva u širini 50 cm. U cijenu uključiti vrijednost svih radova i materijala, pocinčane kutne lajsne, te potrebna radna skela i čišćenje nakon izvedenih radova.</t>
  </si>
  <si>
    <t>Izrada, postavljenje skidanje i čišćenje dvostrane oplate nadtemeljnih zidova, ograde.  U cijenu su uključene vrijednosti svih radova i materijala.</t>
  </si>
  <si>
    <t>Izrada postavljanje skidanje i čišćenje  dvostrane oplate za armiranobetonske vertikalne serklaže, ograde. U cijenu su uključene vrijednosti svih radova i materijala,te potrebna radna skela.</t>
  </si>
  <si>
    <t>5.10.</t>
  </si>
  <si>
    <t>Ogradni zid na sjevernoj međi čestice</t>
  </si>
  <si>
    <t>Dobava i postavljanje aluminijskih  prelaznih  lajsni (Eloksirani aluminij - mat) na spojevima podova  različitih obrada u istom nivou. U cijenu  uključiti vrijednosti svih materijala i rada do potpune gotovosti.</t>
  </si>
  <si>
    <t>Izrada ,dobava i ugradnja ograde od žičanih panela  visine 120 cm , širine 250 cm . Paneli  cinčani i plastificirani u  boji prema izvedbenom projektu. Stupovi  dužine 170 cm  izrađeni od kvadratnih cijevi sa plastičnom kapom na gornjoj strani te ugrađenim maticama za pričvršćivanje panela.  Konstrukciju ugraditi prema shemama proizvođača.  Obračun radova sa svim potrebnim  spojnim materijalom. Unutar ograde predvidjeti vrata (1 kom) na mjestu  ulaza u igralište (prema izvedbenom projektu).  Jednokrilna vrata  dim. 110*120 cm  sa svi potrebnim okovom, šarkama, bravom i dr.U cijenu uključiti sav rad, materijal, te potrebne strojeve. Ograda se izvodi po južnoj, dijelu sjeverne, te istočnoj i zapadnoj međi. Za ugrađene materijale potrebno je priložiti ateste o dokazu kvalitete.</t>
  </si>
  <si>
    <t>Strojno uklanjanje postojećih betonskih površina, prosječne debljine d=10-15 cm. U cijenu uključiti iskop, utovar i odvoz na deponiju. Troškove odvoza, deponiranja materijala i deponiju osigurava izvođač radova. U jediničnu cijenu uključiti sav potreban materijal, rad i odvoz.</t>
  </si>
  <si>
    <t>Skidanje sloja humusa prosiječne debljine 20 cm, sa odlaganjem iskopanog humusa na stranu. Obračun po m³ u sraslom stanju. Humus se kopa isključivo strojno, iskopani humus  se utovara na vozilo i odlaže  na službeno odlagalište, uključivo i deponijsku taksu. U jediničnu cijenu uključiti sav potreban materijal, rad, odvoz, deponiranje materijala i deponiju.</t>
  </si>
  <si>
    <t>Dobava i ugradba kabina u sanitarnim čvorovima  izvedenih od HPL compact ploča   debljine 28 mm. Svi rubovi  završno obrađeni ABS trakom debljine 2 mm. Svi rubovi ABS traka obrađeni radijusom 2 mm. Svi plošni kutevi vrata i dovratnika izvedeni u radijusu od minimalno 50 mm. Kabine  odignute  od poda inox nogicama visine 10-20 cm,  s mogućnošću regulacije visine te sa ukrasnim inox rozetama za skrivanje regulacionog vijka i vijaka za učvršćenje nogica u pod. Sve spojeve međustijena i dovratnika sa zidovima, i međustijena s dovratnicima, izvest  alu profilima u čitavoj visini spoja. Na dovratnike  po  čitavoj visini  učvrstiti  “anti-finger” i “antivision”profili, za  sprječavanje ozljeda prstiju i za  bešumno zatvaranje vrata. U cijenu  uračunati jednokrilna zaokretna vrata , sa  leptir bravom i kuglom  izrađenim su od higijenske nylon plastike sa  mogućnošću sigurnosnog otvaranja  sa vanjske strane , dovratnike sa profilima ,  i  sav potreban spojni  materijal i  pribor do pune gotovosti . Kabine sanitarnih čvorova izvesti prema shemama danim u prilogu. Obračun prema kvardatu postavljenih elemenata kabina.</t>
  </si>
  <si>
    <t>Izvođač se mora brinuti da se sav rad, cjevovodi, a naročito svi sanitarni uređaji, ugrađeni predmeti te hidranti zaštite od oštećenja. 
Ugrađeni materijal mora odgovarati kako prema veličini, tako i po kvaliteti, postojećim propisima i standardima.
Izvođač radova mora prije početka radova pregledati projekt postojećeg stanja na terenu, i ukoliko ima bilo kakvih primjedbi na projekt ili izbor materijala, upozoriti investitora, jer naknadni prigovori ili izgovori neće se uzimati u obzir. Radovi se moraju u potpunosti izvesti prema projektu iz kojeg je ishođena građevinska dozvola. Nad izvođenjem radova investitor je dužan osigurati redoviti i stručni nadzor, te po potrebi tumačenja projektanta u vezi realizacije projekta.
Ukoliko dođe do odstupanja iz nepredviđenih razloga, tada je potrebno najprije preraditi dijelove projekta prema novonastaloj situaciji i tek nakon toga pristupiti podnošenju ponude i izvođenju radova.
Ukoliko izvođač ne ugradi materijal propisane i dogovorene vrste i dimenzija, tada izvođač mora na poziv nadzornog inženjera ukloniti sve nedostatke i zamjeniti ih sa propisanim.</t>
  </si>
  <si>
    <t>5.11.</t>
  </si>
  <si>
    <t>5.12.</t>
  </si>
  <si>
    <t xml:space="preserve">Nabava, doprema i ugradnja materijala za spušteni strop prostorijama ispod tribine. Armstrong ploče debljine d=2,0 cm. Čelična potkonstrukcija u dvije razine je učvrščenja u armiranobetonsku stropnu ploču te ovješena na min 10,0 cm. Spušteni strop se sastoji od sljedećih elemenata: </t>
  </si>
  <si>
    <r>
      <t>Izgled profila s vanjske strane ravni, s unutaranje obli staklo držač. Koeficijent prolaza topline za sve ponuđene stavke stolarije mora bit jednakovrijedna ili bolja od Ug</t>
    </r>
    <r>
      <rPr>
        <sz val="10"/>
        <rFont val="Calibri"/>
        <family val="2"/>
        <charset val="238"/>
      </rPr>
      <t>≤</t>
    </r>
    <r>
      <rPr>
        <sz val="10"/>
        <rFont val="Arial"/>
        <family val="2"/>
        <charset val="238"/>
      </rPr>
      <t xml:space="preserve"> 0,6 W/m2k i Uw≤1,1 W/m2k, te Uw≤1,4 W/m2k. Ostakljenje izvesti kao troslojno Izo staklo. Zaštita od buke za sve ponuđene stavke stolarije min KLASA ZAŠTITE 2. Dostava izvješća o ispitivanjima obavezna za najveći  prozor i  vrata. Statika elemenata - otpornost na vjetar i udare kiše u skladu s pravilima struke i vjetrovnim zonama. </t>
    </r>
  </si>
  <si>
    <t>Izrada, doprema i ugradnja PVC  stolarije u bijeloj boji, UV stabilne (bez regenerata) u skladu sa Tehničkim propisom za prozore i vrata Profil min. 6 komorni ugradbene dubine 92 mm, sa debljinom stijenke glavnih profila (štoka i krila) ne manje od 2,7mm.  Sve stavke moraju biti ojačane s metalnom jezgrom debljine min 1,5 mm, odnosno u skladu sa statičkim proračunom i uputama proizvođača profila.</t>
  </si>
  <si>
    <t xml:space="preserve">Izrada, dobava i montaža vanjske stolarije u sistemima od aluminijskih profila s prekidom toplinskog mosta, u bijeloj boji, u skladu sa Tehničkim propisom za prozore i vrata. Profil min. 6 komorni ugradbene dubine 92 mm, sa debljinom stijenke glavnih profila (štoka i krila) ne manje od 2,7mm. </t>
  </si>
  <si>
    <t>Dobava i montaža komplet vodolovnog grla sa svim spojnim i brtvenim materijalom, prilagođene tipu krovnim slojevima. Obračun po komadu.</t>
  </si>
  <si>
    <t>Dobava i montaža vertikalnih odvodnih cijevi Ø 110  iz pocinčanog lima debljine 0,55 mm. Odvodne cijevi učvršćene su o zid pocinčanim ogrlicama iz plosnog željeza 30/3 mm. Ogrlice dolaze na razmak od cca 1,00 m. U cijenu su uključene vrijednosti svih radova i materijala.</t>
  </si>
  <si>
    <t>Izrada i montaža koljena vertikalnih odvodnih cijevi. Koljena su iz  pocinčanog lima debljine 0,55 mm. U cijenu su uključene vrijednosti svih radova i materijala, te po potrebi radna skela.</t>
  </si>
  <si>
    <t>SADNJA VISOKOG RASLINJA - Nabava i doprema sadnica, propisno vrtlarski njegovanog raslinja, A kvalitete, u lončićima. Sadnja sadnica trajnica na unaprijed pripremljenoj humusiranoj površini prema projektu - ravnomjerno, kao bi što prije nastao gust sklop koji pokriva tlo. Gnojenje kompostom 10l/m2. Jednokratno zalijevanje. U cijenu uključen iskop jame dimenzija 50*50*50 cm, utovar, dovoz, deponiranje, te sav rad i materijal .</t>
  </si>
  <si>
    <t>Dobava, ugradnja i spajanje priključnice 230V, u vodotjesnoj izvedbi, u IP54 zaštiti</t>
  </si>
  <si>
    <t>Uklanjanje postojećeg plinskog oramrića s mjerno regulacijskim setom.</t>
  </si>
  <si>
    <t xml:space="preserve">Modul za hidrauličko proširivanje regulatora iz stavke 15. eBUS povezivanje, mogućnost hidrauličkog proširivanja do tri miješajuća kruga s trosmjernim ventilom te do maksimalno dva kolektorska polja ovisno o konfiguraciji sustava. 
 Modulu treba osigurati vlastito napajanje 230 V.
Maks. Pogonski napon 230 V
Ukupna struja ≤ 4 A
Maks.niski napon 24 V 
Sigurnosni niski napon (ELV) 24 V
Način djelovanja Tip 1.B.C.Y
Vrsta priključka Y
Stupanj zaštite IP 20
Klasa zaštite I
Stupanj zaprljanosti 2
Temperatura okoline 0…60 ºC
Relativna vlažnost zraka 29…95 %
</t>
  </si>
  <si>
    <t>Dimenzije (V x Š x D): max 2100 x 1400 x 100 mm
Masa: max 40 kg
Zapremina: max 1,60 l
Maks. tlak: 10 bar
Temperatura u stanju mirovanja: 170 °C
Bruto površina: min 2,5 m²
Površina otvora: min 2,30 m²
Površina apsorbera: min 2,30 m²
Premaz: visokoselektivno staklo (plavo)
α = 90 %
ε = 5 %
Tip stakla: Solarno sigurnosno staklo (prizmatična struktura)
Prijenos: min 90 %
Izolacija stražnje stjenke: min 40 mm
Stupanj djelovanja: min 78,0 %
Faktor gubitka topline (k1): 3,643 W/m²K
Faktor gubitka topline (k2): 0,016 W/m²K²
Maks. opterećenje vjetrom: 1,6 kN/m²
Maks. normalno opterećenje snijegom: 5,0 kN/m²</t>
  </si>
  <si>
    <t>SEER= min 6,1</t>
  </si>
  <si>
    <t xml:space="preserve">SCOP= min 4,0 </t>
  </si>
  <si>
    <t>Volumni protok zraka: min 4000 m3/h</t>
  </si>
  <si>
    <t>Nivo zvučne snage: max 58 dB(A)</t>
  </si>
  <si>
    <t>Nivo zvučnog tlaka: max 68 dBA</t>
  </si>
  <si>
    <t>Težina: max 70 kg</t>
  </si>
  <si>
    <t>SEER= min 6,0</t>
  </si>
  <si>
    <t>Jediničnom cijenom obuhvatiti sav materijal: šljunak promjera zrna 8-16 mm ispod temeljne ploče u debljini sloja od 10 cm; beton stijenki, te gornje i podložne ploče; armaturu; postavljanje i skidanje oplate, ugradnju i zaštitu penjalica i poklopca, obradu stijenki okna, te sav potrošni materijal. Kontrolna okna moraju zadovoljiti uvjete vodonepropusnosti. Kod izrade svih radnih fuga (spoj vertikalnih i horizontalnih elemenata), obavezno ugraditi PVC traka za brtvljenje spojeva u betonskim građevinama, širine min. 200 mm. Ugradba trake prema uputama proizvođača. 
Sve izraditi prema izvedbenim nacrtima.
Stavkom nisu obuhvaćeni zemljani radovi.
Obračun po komadu kompletno izvedenog okna.</t>
  </si>
  <si>
    <t>Jediničnom cijenom obuhvatiti sav materijal: šljunak promjera zrna 8-16 mm ispod temeljne ploče u debljini sloja od 10 cm; beton stijenki, te gornje i podložne ploče; armaturu; postavljanje i skidanje oplate, ugradnju i zaštitu penjalica i poklopca, obradu stijenki okna, te sav potrošni materijal.
Stavkom nisu obuhvaćeni zemljani radovi.
Obračun po kompletno izvedenom objektu.</t>
  </si>
  <si>
    <t>UNUTARNJA I VANJSKA OPREMA, HORTIKULTURA</t>
  </si>
  <si>
    <r>
      <t>Sve podloge moraju biti čiste, čvrste, suhe, nesmrznute, nosive. Plohe veće od 30 m</t>
    </r>
    <r>
      <rPr>
        <vertAlign val="superscript"/>
        <sz val="10"/>
        <rFont val="Calibri"/>
        <family val="2"/>
      </rPr>
      <t>2</t>
    </r>
    <r>
      <rPr>
        <sz val="10"/>
        <rFont val="Calibri"/>
        <family val="2"/>
      </rPr>
      <t xml:space="preserve"> dilatirati na plohe sa stranicama omjera maksimalno 2:1. Uz zidove, položiti rubne trake širine cca 1 cm. Sve podloge dobro navlažiti vodom ili impregnirati.</t>
    </r>
  </si>
  <si>
    <r>
      <t>Obračun opločenja vrši se po m</t>
    </r>
    <r>
      <rPr>
        <vertAlign val="superscript"/>
        <sz val="10"/>
        <rFont val="Calibri"/>
        <family val="2"/>
      </rPr>
      <t>2</t>
    </r>
    <r>
      <rPr>
        <sz val="10"/>
        <rFont val="Calibri"/>
        <family val="2"/>
      </rPr>
      <t xml:space="preserve"> razvijene površine opločenja ili po m' sokla.</t>
    </r>
  </si>
  <si>
    <t>HRN U.FS.017/78  ili jedankovrijedno - Završni radovi u građevinarstvu. Tehnički uvjeti za izvođenje radova pri polaganju podnih podloga ili jednakovrijedna</t>
  </si>
  <si>
    <t>Zaštitu čelične konstrukcije od korozije potrebno je izvesti u svemu prema projektu, a sukladno HRN EN ISO 12944 ili jednakovrijedno.</t>
  </si>
  <si>
    <t xml:space="preserve">Modul zbijenosti nosive podloge  izvesti prema projektnoj dokumentaciji i uputi geomehaničara i statičara. </t>
  </si>
  <si>
    <t>Kod zatrpavanja nakon izvedbe temelja i vertikalne izolacije, materijal je potrebno nabijati kako bi se dobila potrebna zbijenost prema projektnoj dokumentaciji. Nabijanje izvesti u slojevima do najviše 30 cm s vibro-nabijačima ili žabama. Nabijanje je nužno izvoditi pažljivo kako ne bi uzrokovalo oštećenje konstrukcije, izolacije ili instalacija.</t>
  </si>
  <si>
    <t xml:space="preserve">Za materijal koji se može iskoristiti ili ponovno upotrijebiti potrebno je odrediti mjesto privremenog odlaganja, koji je u obvezi izvođača. Materijali moraju biti odloženi na način da ne ometaju radove. </t>
  </si>
  <si>
    <t>Kontrola proizvodnje betona
Unutarnja kontrola betona provodit će se prema normi HRN EN 206:2014 ili jednakovrijedna i mora obuhvatiti sve mjere nužne za održavanje i osiguranje svojstava betona. - 1 dio.</t>
  </si>
  <si>
    <t>Izvoditelj treba prije početka ugradnje provjeriti da li je beton u skladu sa zahtjevima iz projekta betonske konstrukcije, te da li je tijekom transporta došlo do promjene njegovih svojstava koja bi bila od utjecaja na tehnička svojstva betonske konstrukcije. Izvoditelj treba prema normi HRN EN 13670:2010 ili jednakovrijedna prije početka ugradnje provjeriti je li beton u skladu sa zahtjevima iz projekta betonske konstrukcije, te da li je tijekom transporta došlo do promjene njegovih svojstava koja bi bila od utjecaja na tehnička svojstva armiranobetonske betonske konstrukcije.</t>
  </si>
  <si>
    <t>Neposredno nakon ugradnje obrađenu površinu zaštititi od brzog sušenja i propuha. Nekoliko sati nakon ugradnje površina se njeguje (lagano vlaženje, prekrivanje folijom ili premazivanje sredstvima za zaštitu svježeg betona). Završne podne obloge polagati na osušeni cementni estrih nakon minimalno 28 dana. Prije polaganja podnih obloga kontrolirati zaostalu građevinsku vlagu. Prilikom izvođenja radova pridržavati se važećih građevinskih normi ili jednakovrijednim</t>
  </si>
  <si>
    <t>Cement mora odgovarati važećim standardima HRN EN 197-1:2012 ili jednakovrijedno, HRN EN 15368:2010 ili jednakovrijedno.</t>
  </si>
  <si>
    <t>Ljepilo mora odgovarati važećem standardu HRN EN 12004:2012 ili jednakovrijedno.</t>
  </si>
  <si>
    <t>Masa za fugiranje pločica mora odgovarati normama: HRN EN 13888:2007 ili jednakovrijedno, HRN EN 13888:2010 ili jednakovrijedno.</t>
  </si>
  <si>
    <t>Izvođač je obavezan korisitit limove u debljinama prema projektu, a ukoliko isto nije naznačeno, debljinu treba odobriti nadzorni inženjer.</t>
  </si>
  <si>
    <t>Prije primopredaje radova izvođač je dužan očistiti gradilište i zgradu. Sa gradilišta je potrebno  skupiti i odvesti preostali otpadni materijal nakon završetka radova. Čišćenje  zgrade  nakon završetka građevinskih  radova,  a prije useljenja.  Izvođač dužan očistiti sve prostorije  u zgradi (staklenih površina, podova, namještaja, sanitarija) i ostalo do potpune gotovosti.</t>
  </si>
  <si>
    <t>Napomena: na strojarnici je potrebno izvesti protupožarna vrata otpornosti a požat T90 uključujući i protupožarno staklo.</t>
  </si>
  <si>
    <t>1B. (prozor - POZ 2a) 60/60 cm  protupožarni prozor na strojarnici otpornost na požar T90 uključujući i protupožarno staklo.</t>
  </si>
  <si>
    <t xml:space="preserve">Nabava, doprema, montaža ( demontaža ) metalne gradilišne ploče na metalnoj potkonstrukciji, sa podatcima prema Pravilniku o sadržaju i izgledu ploče kojom se označava gradilište, zajedno sa oznakama vidljivosti EU fondova. Stavka uključuje i izvedbu sa noćnom rasvjetom. </t>
  </si>
  <si>
    <t xml:space="preserve">Izrada nasipa mješanim materijalom. Za izradu nasipa treba koristiti lokalni materijal (iz iskopa), ukoliko pri optimalnim uvjetima zadovoljava uvjete ugradljivosti, uz suglasnost nadzornog inženjera, a po potrebi i geomehaničkog ispitivanja. Rad obuhvaća dopremu, nasipavanje, razastiranje, grubo planiranje materijala u nasipu prema projektu, te zbijanje materijala po horizontalnim slojevima (do 20 cm) do propisne zbijenosti, minimalna zbijenost Ms≥25 MN/m2. Obračun po m3.                                                                               </t>
  </si>
  <si>
    <t>Izrada fert stropa 14+7 cm, postava gredica i ispuna prema glavnom projektu, podupiranje uključiti u cijenu i betoniranje tlačne ploče d= 7,0 cm., Betonom C 25/30</t>
  </si>
  <si>
    <t>Zidanje nosivih zidova  blokom od porobetona (gustoća 0,65 t/m3, zvučna izolacija 50 dB), u produžnom mortu 1:2:6. Toplinska provodljivost (l) opečnog zida debljine 30 cm  iznosi 0,32 W/mK.   U cijenu uključiti vrijednost svih radova i materijala, te potrebnu radnu skelu i čišćenje nakon završetka radova.</t>
  </si>
  <si>
    <r>
      <t>Dobava i ugradnja montažnih nadvoja iznad  vrata i prozora. U cijenu je uračunat sav potreban rad i materijal, te transport do gradilišta i do mjesta ugradnje kao i potreban beton za zalijevanje nadvoja, te potrebna radna skela.</t>
    </r>
    <r>
      <rPr>
        <b/>
        <sz val="11"/>
        <rFont val="Calibri"/>
        <family val="2"/>
        <charset val="238"/>
      </rPr>
      <t xml:space="preserve"> Dužine i širine nadvoja definirane su prema grafičkim prilozima iz projekta.</t>
    </r>
  </si>
  <si>
    <t>Strojno žbukanje stropova i zidova  vapneno-cementnom žbukom (1:2:6 , debljina žbuke 2 cm). Završni sloj fina vapnena žbuka od prosijanog čistog pijeska. Laka pokretna skela uključena u cijenu. Prijelaze žbuke preko različitih podloga (opeke, betona i slično) bandažirati trakom poc.rabic. pletiva u širini 50 cm. U cijenu uključiti vrijednost svih radova i materijala, pocinčane kutne lajsne, te potrebna radna skela i čišćenje nakon izvedenih radova.</t>
  </si>
  <si>
    <t>Izrada postavljanje skidanje i čišćenje  dvostrane oplate za armiranobetonske HS serklaže ograde. U cijenu su uključene vrijednosti svih radova i materijala, te potrebna radna skela.</t>
  </si>
  <si>
    <r>
      <t>Dobava materijala i izvedba  završnog sloja dekorativne, zaglađene akrilne  žbuke  RAL 9016 na vanjskim  ab elementima tribine i ogradnog zida, veličine zrna do 1,5 mm. Podloga na koju se nanosi mora biti  suha, glatka i čista, temperatura zraka i podloge mora biti viša od 5° C  i niža od 30 °</t>
    </r>
    <r>
      <rPr>
        <sz val="11"/>
        <rFont val="Calibri"/>
        <family val="2"/>
        <charset val="238"/>
      </rPr>
      <t>. Prije ugradnje završnog sloja obavezno je nanošenje  temeljnog prednamaza. U cijenu su uključiti  vrijednosti svih potrebnih radova i materijal i skele ako je potrebno.</t>
    </r>
  </si>
  <si>
    <r>
      <t>Dobava materijala  i opločavanje podova u sanitarnim čvorovima ispod tribina i u prostorijama aneksa,  gres  porculanskim pločicama (površine 0,18 m</t>
    </r>
    <r>
      <rPr>
        <sz val="11"/>
        <rFont val="Calibri"/>
        <family val="2"/>
        <charset val="238"/>
      </rPr>
      <t>2 - 0,20 m2 )   I  klase, debljine  8 mm, otpornost na upijanje vode E ≤ 0,5%. Protukliznost   R 12 . Gornja površina  ravn , neglazirana UGL.  U cijenu uključiti vrijednosti svih potrebnih radova i materijal, kao i izradu i obradu sokla visine 10 cm. Obračun po m2 popločane površine gotovog poda. Boja i shema po izboru investitora.</t>
    </r>
  </si>
  <si>
    <t>Dobava, izrada i montaža čelične konstrukcije krova iznad tribina.  Atestirano, montirano i obojeno završnim premazom  RAL 9006. Konstrukcija se antikorozivno štiti pjeskarenjem do stupnja SA 2,5, temeljnim premazom debljine 80 my u dva sloja, završnim premazom debljine 40 my u dva sloja. Dodatak na varove moraju biti uključeni u cijenu neće se posebno priznavati. Čeličnu konstrukciju izvesti prema izvedbenom projektu Težina preuzeta iz statičkog proračuna!</t>
  </si>
  <si>
    <r>
      <t>Izrada, doprema i montaža ograde i rukohvata na unutarnjem  stubištu u zgradi od eloksiranih aluminisjkih profila. Nosiva konstrukcija se izvodi od horizontalnih i vertikalnih cjevnih profila ∅20mm. Ispuna se izvodi od plosnog profila (flah) 15/3mm. Rukohvati se izvode od cjevnih profila, na dvije visine od poda. Na visini od 60cm postavlja se CP ∅25mm, a na 110cm postavlja se CP∅50mm.
Nosiva konstrukcija ograde i rukohvata montira se na ugrađene anker pločice 60/60/3mm., koje treba uračunati u stavku.
Završna obrad profila nosive konstrukcije ograde i ispune je tamno sive boje, a rukohvati svijetla bronca.
U cijenu uključen kompletan rad, materijal i pribor i rozete. 
Izrada prema uputama proizvođača, a sve dimenzije je potrebno provjeriti i uskalditi na licu mjesta.
Obračun po m</t>
    </r>
    <r>
      <rPr>
        <vertAlign val="superscript"/>
        <sz val="10"/>
        <rFont val="Calibri"/>
        <family val="2"/>
        <charset val="238"/>
        <scheme val="minor"/>
      </rPr>
      <t>1</t>
    </r>
    <r>
      <rPr>
        <sz val="10"/>
        <rFont val="Calibri"/>
        <family val="2"/>
        <charset val="238"/>
        <scheme val="minor"/>
      </rPr>
      <t xml:space="preserve"> </t>
    </r>
    <r>
      <rPr>
        <sz val="11"/>
        <rFont val="Calibri"/>
        <family val="2"/>
        <charset val="238"/>
        <scheme val="minor"/>
      </rPr>
      <t>gotove  izrađene  ograde  u segmentima po kraku stubišta.  Za ugrađene materijale potrebno je priložiti ateste o dokazu kvalitete. Obračun radova sa svim potrebnim spojnim materijalom  uključujući sve  pripremne radove. Prema izvedbenom projektu arhitekture.</t>
    </r>
  </si>
  <si>
    <r>
      <t>Izrada, dobava i ugradnje rukohvata na vanjskim stubištima od eloksiranih aluminijskih profila. Rukohvati se izvode od cjevnih profila, na dvije visine od poda. Na visini od 60cm i na 90cm postavlja se CP∅50mm. Nosiva konstrukcija se izvodi od  profila ∅4mm i montira se na ugrađene anker pločice 60/60/3mm. koje treba uračunati u stavku. Završna obrad profila je tamno sive boje. 
 U cijenu uključen kompletan rad, materijal i pribor i rozete. 
Izrada prema uputama proizvođača, a sve dimenzije je potrebno provjeriti i uskalditi na licu mjesta.  Za ugrađene materijale potrebno je priložiti ateste o dokazu kvalitete. Obračun radova sa svim potrebnim spojnim materijalom  uključujući sve  pripremne radove. Obračun po m</t>
    </r>
    <r>
      <rPr>
        <vertAlign val="superscript"/>
        <sz val="10"/>
        <rFont val="Calibri"/>
        <family val="2"/>
        <charset val="238"/>
        <scheme val="minor"/>
      </rPr>
      <t>1</t>
    </r>
    <r>
      <rPr>
        <sz val="11"/>
        <rFont val="Calibri"/>
        <family val="2"/>
        <charset val="238"/>
        <scheme val="minor"/>
      </rPr>
      <t xml:space="preserve"> gotovog rukohvata.</t>
    </r>
  </si>
  <si>
    <t>Dobava, izrada, montaža  vanjskih  ograda tribine i terase, te lođe visine 110 cm. Nosiva konstrukcija se izvodi od horizontalnih i vertikalnih cjevnih profila ∅20mm. Ispuna se izvodi od plosnog profila (flah)   15/3mm. Rukohvati se izvode od cjevnih profila CP∅50mm.
Nosiva konstrukcija ograde montira se na ugrađene anker pločice 60/60/3mm koju treba uračunati u stavku. Završna obrad profila nosive konstrukcije ograde i ispune je tamno sive boje, a rukohvata svijetla bronca.
U cijenu uključen kompletan rad, materijal i pribor i rozete. 
Izrada prema uputama proizvođača, a sve dimenzije je potrebno provjeriti i uskalditi na licu mjesta.
Obračun po m1 gotove  izrađene  ograde.  Za ugrađene materijale potrebno je priložiti ateste o dokazu kvalitete.Obračun radova sa svim potrebnim spojnim materijalom  uključujući sve  pripremne radove . Prema izvedbenom projektu arhitekture.</t>
  </si>
  <si>
    <r>
      <t xml:space="preserve">Insolaciju rješiti s unutarnje strane, trakastim ili sličnim zavjesama! </t>
    </r>
    <r>
      <rPr>
        <b/>
        <sz val="10"/>
        <rFont val="Arial"/>
        <family val="2"/>
        <charset val="238"/>
      </rPr>
      <t>Zaštitu od insolacije uključiti u cijenu svake pojedine stavke prozora.</t>
    </r>
  </si>
  <si>
    <r>
      <t>7B. (vrata - POZ 10) 120/210 cm       protupožarna vrata na strojarnici -</t>
    </r>
    <r>
      <rPr>
        <b/>
        <sz val="11"/>
        <rFont val="Calibri"/>
        <family val="2"/>
        <charset val="238"/>
        <scheme val="minor"/>
      </rPr>
      <t xml:space="preserve"> otpornost na požar T90</t>
    </r>
  </si>
  <si>
    <t>Postavljanje unutarnjih i vanjskih aluminijskih epoksiranih klupčica min D=0,55 mm, r.š. do 60 cm u RAL boji stolarije. Razvijena širina se uzima u ovisnosti o poziciji otvora, te se mora postaviti na način da viri 5,0 cm u odnosu na završni sloj fasade i unutarnjeg zida.  Stavka uključuje troškove  dobavu i montažu novih aluminijskih prozorskih klupčica. Prije postavljanja klupice ugraditi 2 cm XPS-a, koji je uračunat u cijenu.  Obračun po m1 otvora.</t>
  </si>
  <si>
    <r>
      <t>Strojni široki iskop tla C kategorije u sraslom stanju, s utovarom u prijevozno sredstvo, i odlaganjem na privremenu gradilišnu deponiju. Iskop izvesti prema  propisanim nagibima kosina, uključujući i ručni iskop ako je potrebno, a uzimajući u obzir geomehanička svojstva tla i zahtijevana svojstva za  namjensku upotrebu iskopanog materijala, prema Tehničkim uvjetima. U cijenu uključiti sav potreban rad, materijal, odvoz, deponiranje materijala i deponiju osigurava izvođač radova. Obračun po m</t>
    </r>
    <r>
      <rPr>
        <sz val="12"/>
        <rFont val="Calibri"/>
        <family val="2"/>
        <charset val="238"/>
      </rPr>
      <t>³</t>
    </r>
    <r>
      <rPr>
        <sz val="12"/>
        <rFont val="Calibri"/>
        <family val="2"/>
        <charset val="238"/>
        <scheme val="minor"/>
      </rPr>
      <t xml:space="preserve"> iskopanog materijala. </t>
    </r>
  </si>
  <si>
    <t>Prometni znakovi svojom vrstom, značenjem, oblikom, bojom, veličinom i načinom postavljanja trebaju biti u skladu s Pravilnikom o prometnim znakovima, signalizaciji i opremi na cestama (N.N. 92/19), te hrvatskim normama ili jednovrijednim.</t>
  </si>
  <si>
    <t>Prometni znakovi izričitih naredbi su kružnog oblika (iznimno osmerokut ili istostraničan trokut) i postavljaju se na stupove kružna presjeka. Dimenzije znakova određene su Pravilnikom o prometnim znakovima, signalizaciji i opremi na cestama (N.N. 92/19) i HR normama ili jednakovrijednim.</t>
  </si>
  <si>
    <t xml:space="preserve">Prometni znakovi obavjesti su pravokutnog oblika  i postavljaju se na stupove kružna presjeka. Dimenzije znakova određene su Pravilnikom o prometnim znakovima, signalizaciji i opremi na cestama (N.N. 92/19) i HR normama ili jednakovrijednim. </t>
  </si>
  <si>
    <t>Dopunska ploča pobliže određuje značenje prometnog znaka. Postavlja se zajedno s prometnim znakovima na koje se odnose, i to ispod donjeg ruba prometnog znaka. Osnovna boja dopunske ploče je bijela, a boja natpisa simbola na dopunskoj ploči je crna. Dimenzije znakova određene su Pravilnikom o prometnim znakovima, signalizaciji i opremi na cestama (N.N. 92/19) i HR normama ili jednakovrijednim.</t>
  </si>
  <si>
    <t>Ovaj rad obuhvaća izradu oznaka na kolniku (sav rad djelatnika i strojeva i sav materijal) za reguliranje prometa koje su definirane u Pravilniku o prometnim znakovima, signalizaciji i opremi na cestama (N.N. 92/19), HR normama i ovim O.T.U. ili jednakovrijednim.
Oznake na kolniku dijele se na:
• uzdužne oznake na kolniku,
• poprečne oznake na kolniku,
• ostale oznake na kolniku.
Boje i dimenzije oznaka određene su Pravilnikom i pripadajućim normama. U cijenu je potrebno uključiti i tzv "markiranje".</t>
  </si>
  <si>
    <t>Nabava, dovoz i ugradnja umjetne trave za nogomet koja zadovoljava standarde DIN 18035-7 ili jedankovrijedne. Umjetna trava se isporučuje u rolama od 4,0 m, a međusobni spojevi umjetne trave lijepe se posebnim geotekstilnim spojnim trakama i jednokomponentnim poliuretanskim zelenim ljepilom koje reagira u dodiru s vodom. Jedinična cijena uključuje sav rad, materijal i dovoz položene umjetne trave i linija igrališta. Obračun po m² ugrađene umjetne trave.</t>
  </si>
  <si>
    <t>Nabava, razastiranje i zbijanje nosivog sloja od finog zrnatog kamenog materijala kontinuiranog granulometrijskog sastava 2/4 mm ispod travnih ploča i opločnjaka (debljina sloja 3-5 cm). U jediničnu cijenu uključiti sav potreban materijala i rad.</t>
  </si>
  <si>
    <t>Proizvodnja, prijevoz i ugradnja gornjeg nosivog sloja od bitumeniziranog kamenog agregata AC 22 base (BIT 50/70) AG6 M2 debljine d = 8,0 cm. Bitumenizirani nosivi sloj proizvodi se u asfaltnoj bazi uz kontrolu pojedinih materijala i kontrolu proizvedene asfaltne mješavine te se prevozi do mjesta ugradnje. Ugradnja se vrši strojno strojem za razastiranje, finišerom te projektiranom grupom valjaka vibracionih i valjaka s točkovima na pneumaticima. U cijenu izvedbe nosivog sloja uključiti nabavu, prijevoz i ugradnju. Obračun radova po m² izvedenog asfaltnog sloja.</t>
  </si>
  <si>
    <t>Proizvodnja, prijevoz i ugradnja habajućeg sloja pješačke površine od asfaltbetona AC 11 surf (BIT 50/70) AG1 M4 debljine d = 5,0 cm. Habajući sloj proizvodi se u asfaltnoj bazi uz kontrolu pojedinih materijala i kontrolu proizvedene asfaltne mješavine te se prevozi do mjesta ugradnje. Ugradnja se vrši strojno strojem za razastiranje, finišerom te projektiranom grupom valjaka vibracionih i valjaka s točkovima na pneumaticima. U cijenu izvedbe habajućeg sloja uključiti nabavu, prijevoz i ugradnju. Obračun radova po m² izvedenog asfaltnog sloja.</t>
  </si>
  <si>
    <t>Izrada zaštitne žičane panel ograde na metalnim stupovima oslonjenim u armirano-betonske temelje klase betona C20/25 kvadratnog presjeka dimenzija 40x40 cm dubine 80 cm, duljina ograde iznosi 22,40 m' iza jednog gola. Stupovi ograde izvode se od čelika, visine su 5,00 m, dimenzije stupa 10x10 cm. U cijenu uključiti i izradu temelja ( iskop, betonaža i armatura) .Obračun radova po dužnom metru izvedene zaštitne ograde.</t>
  </si>
  <si>
    <r>
      <t>Nabava, razastiranje i zbijanje  nosivog sloja od mehanički zbijenog zrnatog kamenog materijala kontinuiranog granulometrijskog sastava 0/60 mm. Kameni materijal  uvaljati i zbiti na traženi modul zbijenosti (Mz=60 i 80 MN/m</t>
    </r>
    <r>
      <rPr>
        <sz val="12"/>
        <rFont val="Arial"/>
        <family val="2"/>
        <charset val="238"/>
      </rPr>
      <t>²</t>
    </r>
    <r>
      <rPr>
        <sz val="12"/>
        <rFont val="Calibri"/>
        <family val="2"/>
        <charset val="238"/>
        <scheme val="minor"/>
      </rPr>
      <t>).</t>
    </r>
  </si>
  <si>
    <r>
      <t>Nabava, doprema i polaganje razdjelnog sloja poliesterskog tkanog  geotekstila (300g/m</t>
    </r>
    <r>
      <rPr>
        <sz val="12"/>
        <rFont val="Arial"/>
        <family val="2"/>
        <charset val="238"/>
      </rPr>
      <t>²).</t>
    </r>
    <r>
      <rPr>
        <sz val="12"/>
        <rFont val="Calibri"/>
        <family val="2"/>
        <charset val="238"/>
        <scheme val="minor"/>
      </rPr>
      <t xml:space="preserve"> Standard kvalitete ISO 9001:2000 ili jedankovrijedno. U jediničnu cijenu uključiti sav potreban materijal i rad.</t>
    </r>
  </si>
  <si>
    <r>
      <t>Proizvodnja, prijevoz i ugradnja habajućeg sloja prometne površine od asfaltbetona AC 11 surf (BIT 50/70) AG1 M4 debljine d = 4,0 cm. Habajući sloj proizvodi se u asfaltnoj bazi uz kontrolu pojedinih materijala i kontrolu proizvedene asfaltne mješavine te se prevozi do mjesta ugradnje. Ugradnja se vrši strojno strojem za razastiranje, finišerom te projektiranom grupom valjaka vibracionih i valjaka s točkovima na pneumaticima. U cijenu izvedbe habajućeg sloja uključeno čišćenje podloge, te nabava, prijevoz i prskanje bitumenskom emulzijom prije izvedbe samog sloja u količini 0,30 kg/m</t>
    </r>
    <r>
      <rPr>
        <sz val="12"/>
        <rFont val="Arial"/>
        <family val="2"/>
        <charset val="238"/>
      </rPr>
      <t>²</t>
    </r>
    <r>
      <rPr>
        <sz val="13.2"/>
        <rFont val="Calibri"/>
        <family val="2"/>
        <charset val="238"/>
      </rPr>
      <t xml:space="preserve">. </t>
    </r>
    <r>
      <rPr>
        <sz val="12"/>
        <rFont val="Calibri"/>
        <family val="2"/>
        <charset val="238"/>
      </rPr>
      <t>Obračun radova po m</t>
    </r>
    <r>
      <rPr>
        <sz val="12"/>
        <rFont val="Arial"/>
        <family val="2"/>
        <charset val="238"/>
      </rPr>
      <t>²</t>
    </r>
    <r>
      <rPr>
        <sz val="12"/>
        <rFont val="Calibri"/>
        <family val="2"/>
        <charset val="238"/>
      </rPr>
      <t xml:space="preserve"> izvedenog asfaltnog sloja.</t>
    </r>
  </si>
  <si>
    <r>
      <t xml:space="preserve">Izrada nasipa od drobljenog kamenog materijala kao drenažnog sloja debljine d=20,0 cm na za to pripremljenu posteljicu. U cijenu uključiti sav potreban rad, nabavu, razastiranje i zbijanje nosivog sloja.
</t>
    </r>
    <r>
      <rPr>
        <u/>
        <sz val="12"/>
        <rFont val="Calibri"/>
        <family val="2"/>
        <charset val="238"/>
        <scheme val="minor"/>
      </rPr>
      <t>Granulacija iznosi 32-64 mm.</t>
    </r>
  </si>
  <si>
    <r>
      <t xml:space="preserve">Izrada nasipa od drobljenog kamenog materijala kao drenažnog sloja debljine d=12,0 cm na ranije pripremljeni nosivi sloj. U cijenu uključiti sav potreban rad, nabavu, razastiranje i zbijanje nosivog sloja.
</t>
    </r>
    <r>
      <rPr>
        <u/>
        <sz val="12"/>
        <rFont val="Calibri"/>
        <family val="2"/>
        <charset val="238"/>
        <scheme val="minor"/>
      </rPr>
      <t>Granulacija iznosi 16-32 mm.</t>
    </r>
  </si>
  <si>
    <r>
      <t xml:space="preserve">Izrada izravnavajućeg sloja nasipa od drobljenog kamenog materijala debljine d=5,0 cm na ranije pripremljeni nosivi sloj. Ovim slojem se izravnavaju moguće neravnine u sloju iz stavke 6.5. U cijenu uključiti sav potreban rad, nabavu, razastiranje i zbijanje nosivog sloja.
</t>
    </r>
    <r>
      <rPr>
        <u/>
        <sz val="12"/>
        <rFont val="Calibri"/>
        <family val="2"/>
        <charset val="238"/>
        <scheme val="minor"/>
      </rPr>
      <t>Granulacija iznosi 8-16 mm.</t>
    </r>
  </si>
  <si>
    <r>
      <t xml:space="preserve">Izrada završne podloge od drobljenog kamenog materijala debljine d=3,0 cm na ranije pripremljenu podlogu. Maksimalno odstupanje od točno projektirane visine je 6 mm mjereno aluminijskom letvom dužine 4,0 m. Valjanje podloge je dozvoljeno valjkom maksimalne težine do 500 kg, bez vibracije. Prilikom valjanja nužno je vlažiti podlogu. U cijenu uključiti sav potreban rad, nabavu, razastiranje i zbijanje nosivog sloja.
</t>
    </r>
    <r>
      <rPr>
        <u/>
        <sz val="12"/>
        <rFont val="Calibri"/>
        <family val="2"/>
        <charset val="238"/>
        <scheme val="minor"/>
      </rPr>
      <t>Granulacija iznosi 0-4 mm.</t>
    </r>
  </si>
  <si>
    <t>U cijenu uključen sav potreban pričvrsni i montažni materijal (profili, vijci i ostalo), zaštita od korozije, izrada potrebnog temeljenja jarbola, te rad.  Stavka obuhvaća iskop, utovar, odovoz, oplatu i betoniranje temelja klase C 25/30 dim. 1,00*100cm</t>
  </si>
  <si>
    <t>Izrada, dobava i ugradnja ČELIČNE REŠETKE  za pranje kopački. Rešetka se sastoji od okvira od pocinčanih čeličnih L profila 30*30*3 mm i ispune od pocinčanih čeličnih lamela d=2 mm, h=25 mm, I=2744 m, a sve prema specifikaciji proizvođača. Stavka uključuje sav potreban rad, materijal i pričvrsni materijal.</t>
  </si>
  <si>
    <r>
      <t>Kombinirani strojno-ručni iskop rova u materijalu C kategorije za polaganje vodovodne i hidrantske mreže, te proširenje rova izradu betonskih i AB radova vezano na instalacije vodovoda (zasunska okna, vodomjerno okno)
Širina rova je 80 cm i dubine 1,3 m. Iskop rova vršiti pravilnim odsijecanjem bočnih strana i dna, s razupiranjem od zarušavanja, te izbacivanjem iskopanog materijala na 1,00 m od ruba rova i crpljenjem vode.
Predviđa se 80% iskopa izvesti strojno, te 20% ručnog iskopa. U stavku je uračunata i geodetska kontrola iskopa rova u pogledu pravocrtnosti iskopa i dubine iskopa na dubinu predviđenu projektom.
Obračun po m</t>
    </r>
    <r>
      <rPr>
        <vertAlign val="superscript"/>
        <sz val="12"/>
        <rFont val="Calibri"/>
        <family val="2"/>
        <charset val="238"/>
        <scheme val="minor"/>
      </rPr>
      <t>3</t>
    </r>
    <r>
      <rPr>
        <sz val="12"/>
        <rFont val="Calibri"/>
        <family val="2"/>
        <charset val="238"/>
        <scheme val="minor"/>
      </rPr>
      <t xml:space="preserve"> iskopanog materijala.</t>
    </r>
  </si>
  <si>
    <r>
      <t>Odvoz viška materijala iz iskopa na za to predviđenu deponiju. Odnosi se samo na dio materijala koji nije bio upotrebljiv za nasipavanje, tj. prevelike kamene blokove, glinu, ilovaču i sl. 
Obračun se obavlja po m</t>
    </r>
    <r>
      <rPr>
        <vertAlign val="superscript"/>
        <sz val="12"/>
        <rFont val="Calibri"/>
        <family val="2"/>
        <charset val="238"/>
        <scheme val="minor"/>
      </rPr>
      <t>3</t>
    </r>
    <r>
      <rPr>
        <sz val="12"/>
        <rFont val="Calibri"/>
        <family val="2"/>
        <charset val="238"/>
        <scheme val="minor"/>
      </rPr>
      <t xml:space="preserve"> odvezenog materijala na deponiji koju osigurava izvođač radova, zajedno sa troškovima deponiranja.</t>
    </r>
  </si>
  <si>
    <r>
      <t>Kombinirani strojno-ručni iskop rova u materijalu C kategorije za polaganje kanalizacijske mreže lokacije, te proširenje rova za ugradnju separatora lakih tekućina i izradu betonskih i AB radova vezano na instalacije kanalizacije (kontrolna okna,  prepumpno okno, akumulacija).
Širina rova je 0,80 m, prosječne dubine 1 m. 
Iskop izvesti pravilnim odsijecanjem bočnih strana, s razupiranjem od zarušavanja, crpljenjem vode i planiranjem dna rova prema projektiranim padovima s točnošću ± 1 cm. Materijal od iskopa deponirati na jednu stranu rova, najmanje 1,0 m od ruba rova.
Predviđa se 80% iskopa izvesti strojno, te 20% ručnog iskopa. U stavku je uračunata i geodetska kontrola iskopa rova u pogledu pravocrtnosti iskopa i dubine iskopa na dubinu predviđenu projektom.
Obračun po m</t>
    </r>
    <r>
      <rPr>
        <vertAlign val="superscript"/>
        <sz val="12"/>
        <rFont val="Calibri"/>
        <family val="2"/>
        <charset val="238"/>
        <scheme val="minor"/>
      </rPr>
      <t>3</t>
    </r>
    <r>
      <rPr>
        <sz val="12"/>
        <rFont val="Calibri"/>
        <family val="2"/>
        <charset val="238"/>
        <scheme val="minor"/>
      </rPr>
      <t xml:space="preserve"> iskopanog materijala.</t>
    </r>
  </si>
  <si>
    <t>Zatrpavanje rovova cjevovoda, nakon završene montaže i uspješno provedenih ispitivanja cjevovoda. Zatrpavanje se izvodi pijeskom bez primjesa humusa, gline ili slično.
Nasipavanje i zbijanje obavljati u slojevima debljine 30 cm (mjereno u zbijenom stanju). Kod kanalizacijske instalacije zahtjeva se simetrično zatrpavanje i zbijanje materijala istovremeno s obje strane cijevi.
U jediničnu cijenu uključiti dopremu materijala za nasip s predviđene deponije.</t>
  </si>
  <si>
    <r>
      <t>Odvoz viška materijala iz iskopa na za to predviđenu deponiju. Odnosi se samo na dio materijala koji nije bio upotrebljiv za nasipavanje, tj. prevelike kamene blokove, glinu, ilovaču, lapor i sl. 
Obračun se obavlja po m</t>
    </r>
    <r>
      <rPr>
        <vertAlign val="superscript"/>
        <sz val="12"/>
        <rFont val="Calibri"/>
        <family val="2"/>
        <charset val="238"/>
        <scheme val="minor"/>
      </rPr>
      <t>3</t>
    </r>
    <r>
      <rPr>
        <sz val="12"/>
        <rFont val="Calibri"/>
        <family val="2"/>
        <charset val="238"/>
        <scheme val="minor"/>
      </rPr>
      <t xml:space="preserve"> odvezenog materijala na deponiji koju osigurava izvođač radova, zajedno sa troškovima deponiranja.</t>
    </r>
  </si>
  <si>
    <t>Nabava, doprema i montaža polietilenskih PE-100 vodovodnih cijevi za radni tlak 10 bara, za izvedbu vanjske vodovodne i  hidrantske mreže lokacije. Cijevi trebaju odgovarati zahtjevima normi HRN EN 12201, ISO 4437, DIN 8074/75 ili jednakovrijedno.
Spajanje cjevovoda elektrozavarivanjem. Stavka obuhvaća kompletan rad na montaži cijevi sa svim PE fazonskim komadima, spojnicama, spojnim i brtvenim materijalom.
Cijevi se polažu u posteljicu od pijeska.
Stavkom nisu obuhvaćeni zemljani radovi.
Obračun po m' postavljenog cjevovoda.</t>
  </si>
  <si>
    <t>- Specijalna prirubnica s naglavkom za PE/PVC cijevi i prirubnicom DIN 2510 ili jednakovrijedno - DN 50 za PE cijev ø63 mm</t>
  </si>
  <si>
    <r>
      <t xml:space="preserve">Nabava, dobava i montaža horizontalnog vodomjera DN 50   50 mm - 15 m³/h s davačem impulsa težinskog faktora 10 (10 impulsa = 1 m3) povezanim s daljinskim radijskim modulom kompatibilnim s </t>
    </r>
    <r>
      <rPr>
        <b/>
        <sz val="12"/>
        <rFont val="Calibri"/>
        <family val="2"/>
        <charset val="238"/>
        <scheme val="minor"/>
      </rPr>
      <t xml:space="preserve">uvjetima lokalnog distributera </t>
    </r>
    <r>
      <rPr>
        <sz val="12"/>
        <rFont val="Calibri"/>
        <family val="2"/>
        <charset val="238"/>
        <scheme val="minor"/>
      </rPr>
      <t>s brtvama i sa svim sitnim potrošnim i montažnim materijalom. Radijski modul za očitavanje vodomjera treba biti smješten unutar vodomjernog okna.
Obračun po komadu ugrađenog vodomjera.</t>
    </r>
  </si>
  <si>
    <r>
      <t xml:space="preserve">Nabava, dobava i montaža horizontalnog vodomjera priključne veličine DN 32, nazivnog protoka glavnog vodomjera 6 m3/h s davačem impulsa težinskog faktora 10 (10 impulsa = 1 m3) povezanim s daljinskim radijskim modulom </t>
    </r>
    <r>
      <rPr>
        <b/>
        <sz val="12"/>
        <rFont val="Calibri"/>
        <family val="2"/>
        <charset val="238"/>
        <scheme val="minor"/>
      </rPr>
      <t>kompatibilnim s uvjetima lokalnog distributera</t>
    </r>
    <r>
      <rPr>
        <sz val="12"/>
        <rFont val="Calibri"/>
        <family val="2"/>
        <charset val="238"/>
        <scheme val="minor"/>
      </rPr>
      <t>.  Komplet s brtvama i sa svim sitnim potrošnim i montažnim materijalom. Radijski modul za očitavanje vodomjera treba biti smješten unutar vodomjernog okna.
Obračun po komadu ugrađenog vodomjera</t>
    </r>
  </si>
  <si>
    <t>Nabava, doprema i montaža tlačne cijevi PE80, S5/SDR11, PN10 prema HRN EN 12201-2 ili jedankovrijedno za potrebe prepumpavanja sa spojem na prepumpni uređaj. 
Cijevi se polažu na pješčanu posteljicu. 
Zasipavanje iskopa te nabijanje zasipa treba obaviti u skladu s napucima proizvođača u ovisnosti o karakteristikama tla te prisutnosti podzmene vode. 
Stavka uključuje i potrebne fazonske komade. 
Stavkom nisu obuhvaćeni zemljani radovi.
Obračun po m' ugrađenog cjevovoda.</t>
  </si>
  <si>
    <r>
      <t xml:space="preserve">Dobava prepumpne stanice  </t>
    </r>
    <r>
      <rPr>
        <b/>
        <sz val="12"/>
        <rFont val="Calibri"/>
        <family val="2"/>
        <charset val="238"/>
        <scheme val="minor"/>
      </rPr>
      <t>Ø1130 x H2000mm</t>
    </r>
    <r>
      <rPr>
        <sz val="12"/>
        <rFont val="Calibri"/>
        <family val="2"/>
        <charset val="238"/>
        <scheme val="minor"/>
      </rPr>
      <t xml:space="preserve">, sa duplom stjenkom i duplim dnom. Između duple stijenke i dna se usipava beton (između stijenki se nalazi ugrađena armaturna mreža).
Prepumpna stanica nakon ugradnje ugradnje  mora biti otporna na silu uzgona podzemnih voda.
Poklopac na stanici je promjera 950mm (klasa A15). Prepumpna stanica je opremljena sa  dvije fekalne pumpe sa sjekačima, instalacijskim setom za brzu montažu i demontažu pumpi, vodilicama AISI304 ili jedankovrijedno za izvačenje pumpi te PP cjevovodm d63 za svaku pumpu. Pumpe rade u konfiguraciji 1 +1 (radna + rezervna). Svaka pumpa je kapaciteta Q= 4lit/sek, H=10m.
Dobava uključuje i komandni ormarić  koji je smješten u poliesterski ormar za vanjsku montažu, plovke za upravljanje sa radom pumpi, ventile, nepovratne ventile te kompletni cijevni razvod u stanici.  Sve do potpune funkcionalnosti za upotrebu, uključivo i probni rad te ispitivanje kao i atestna dokumentacija s uputama za rad i održavanje.
Obračun po kompletno ugrađenoj crpnoj stanici
</t>
    </r>
  </si>
  <si>
    <r>
      <t>Nabava, doprema i ugradnja separatora lakih tekućina s bypassom. Separator mora biti konstruiran, izrađen i testiran prema HRN EN 858 ili jednakovrijedno,  nazivne veličine NS6/30 (nazivnog protok 6l/s, ukupnog protoka kroz separator 30 l/s). Separator mora imati učinkovitosti izdvajanja lakih tekućina klase I - lakih tekućina u izlaznoj vodi do 5mg/l.
Sep</t>
    </r>
    <r>
      <rPr>
        <sz val="11"/>
        <rFont val="Calibri"/>
        <family val="2"/>
        <charset val="238"/>
        <scheme val="minor"/>
      </rPr>
      <t>a</t>
    </r>
    <r>
      <rPr>
        <sz val="12"/>
        <rFont val="Calibri"/>
        <family val="2"/>
        <charset val="238"/>
        <scheme val="minor"/>
      </rPr>
      <t>rator mora imati zapremninu izdvojenih lakih tekućina min. 60 litara, kapacitet taložnice min. 600 lit dok ukupni kapacitet ne smije biti veći od 1.000 litara. 
Uljev i izljev separatora trebaju biti DN250 utični spoj s kliznom brtvom (prema HRN EN 1401 - UKC cijevi) ili jednakovrijedno.
Dubina uljevne cijevi, mjereno od kote poklopca do kote dna cijevi uljeva  T= 1,00m  (točnu dubinu cijevi na uljevu treba provjeriti prije naručivanja separatora). Separator se treba isporučivati s poklopcem prema HRN EN 124 ili jednakovrijedno klase nosivosti D400, svijetlog otvora promjera 600mm, s natipsom "SEPARATOR".</t>
    </r>
  </si>
  <si>
    <t>Nabava, doprema i montaža unutarnjeg hidranta ø2" komplet s ormarićem  za podžbuknu i nadžnuknu ugradnju na/u zidu sa svom pripadajućom opremom sukladno normi HRN EN 671-2 ili jedankovrijedno, sve spojeno u komplet s pripadajućim ventilom ø50mm, 15.0 m vatrogasnom cijevi ø52mm i mlaznicom ø12mm
Obračun po kompletno montiranom hidrantu</t>
  </si>
  <si>
    <t>Protupožarno brtvljenje PC cjevovoda hidrantske mreže kroz horizontalne i vertikalne granice požarnih sektora ugradnjom brtvenom masom (npr.PromasealAG) ili jednakovrijedno ispunjava se šupljina u zidu (stropu). Maksimalno dozvoljena širina prstena je 10mm. Nakon izvršenog brtvljenja prodor instalacija obilježava se identifikacijskom naljepnicom sa brojem pozicije, koja se unosi na podlogu nacrta.
Obračun po brtvljenju.</t>
  </si>
  <si>
    <t>Nabava, doprema i montaža tvrdih debelostijenih polipropilenskih (PP-MX) odvodnih cijevi za unutarnju instalaciju odvodnje (sanitarne i oborinske) izrađenih sukladno HRN EN 1451-1:2000 ili jedankovrijedno, s natičnim spajanjem, za definirani zvučno  izolirani-niskošumni sistem odvodnje.
Stavka  uključuje kompletan rad i fazonske komade te potreban pričvrsni pribor i originalne zvučno izolirane obujmice s gumenim uloškom.
Obračun po m' montiranog cjevovoda</t>
  </si>
  <si>
    <t>Ispitivanje kompletne kanalizacijske instalacije na vodonepropusnost, statičkim vodenim pretlakom od 500 mbara u trajanju od 30 minuta, a sve prema EN 1610 ili jednakovrijedno
Obračun po m' ispitane kanalizacije.</t>
  </si>
  <si>
    <t>Dobava, ugradnja i spajanje razvodnog ormara GRO, izveden kao zidni nadgradni modularni ormar odgovarajućih dimenzija, izrađen od plasificiranog čeličnog lima, vrata su neprozirna, min IP54, s bravicom i kvakom. U ormar ugraditi sljedeću opremu:</t>
  </si>
  <si>
    <t>Dobava, ugradnja i spajanje razvodnog ormara RO-1, izveden kao zidni nadgradni modularni ormar odgovarajućih dimenzija, izrađen od plasificiranog čeličnog lima, vrata su neprozirna, min IP54, s bravicom i kvakom. U ormar ugraditi sljedeću opremu:</t>
  </si>
  <si>
    <t>Dobava, ugradnja i spajanje samostojećeg razvodnog ormara SRO, odgovarajućih dimenzija, izrađen od plasificiranog čeličnog lima, vrata su neprozirna, min IP65, s bravicom i kvakom. U ormar ugraditi sljedeću opremu:</t>
  </si>
  <si>
    <t>Dobava, ugradnja i spajanje samostojećeg razvodnog ormara SRO-Sx, odgovarajućih dimenzija, izrađen od plasificiranog čeličnog lima, vrata su neprozirna, min IP65, s bravicom i kvakom. U ormar ugraditi sljedeću opremu:</t>
  </si>
  <si>
    <t>Dobava, ugradnja i spajanje samostojećeg razvodnog ormara SRO-A, odgovarajućih dimenzija, izrađen od plasificiranog čeličnog lima, vrata su neprozirna, min IP65, s bravicom i kvakom. U ormar ugraditi sljedeću opremu:</t>
  </si>
  <si>
    <t xml:space="preserve">Radio prijemnik za upravljanje javnom rasvjetom
</t>
  </si>
  <si>
    <t xml:space="preserve">Dobava, ugradnja i spajanje senzora pokreta s kutom pokrivanja 180°, min IP65 i svim potrebnim priborom </t>
  </si>
  <si>
    <t xml:space="preserve">Dobava, ugradnja i spajanje senzora pokreta s kutom pokrivanja 360°, min IP65 i svim potrebnim priborom </t>
  </si>
  <si>
    <r>
      <t xml:space="preserve">Mjerenje i izdavanje mjernih protokola kako slijedi:
- impedancije petlje kvara,
- ispitivanje otpora izolacije kabela,
- provjere neprekinutosti (kontinuiteta) uzemljenja,
- ispitivanje funkcionalnosti svih vrsta ugrađenih elektroinstalacija, te izdavanje protokola o ispravnosti
</t>
    </r>
    <r>
      <rPr>
        <sz val="10"/>
        <rFont val="Arial"/>
        <family val="2"/>
        <charset val="238"/>
      </rPr>
      <t xml:space="preserve">- podešavanje bimetalne zaštite i usklađivanje s nominalnim vrijednostima ugrađenih motora te izdavanje zapisnika sa kompletnom tehničkom dokumentacijom svih ugrađenih motora </t>
    </r>
    <r>
      <rPr>
        <sz val="10"/>
        <rFont val="Arial"/>
        <family val="2"/>
      </rPr>
      <t xml:space="preserve">
- kontrola efikasnosti zaštite od indirektnog napona dodira
- kontrola zaštite od direktnog napona el. instalacije pod naponom
- ispitivanje statičkog elektriciteta
- ispitivanje djelovanja zaštitnih uređaja dif. struje</t>
    </r>
  </si>
  <si>
    <t>Dobava, ugradnja i spajanje jednopolne instalacijske sklopke 2 modula 10A komplet sa montažnom kutijom, ukrasnim jednostrukim okvirom za dva modula i svim potrebnim priborom.</t>
  </si>
  <si>
    <t>Dobava, ugradnja i spajanje izmjenične instalacijske sklopke 2 modula komplet sa montažnom kutijom, ukrasnim jednostrukim okvirom za dva modula i svim potrebnim priborom.</t>
  </si>
  <si>
    <t>Dobava, ugradnja i spajanje serijske instalacijske sklopke 2 modula komplet sa montažnom kutijom za 2 modula, nosačem za dva modula, ukrasnim okvirom za dva modula i svim potrebnim priborom.</t>
  </si>
  <si>
    <t>Dobava, ugradnja i spajanje križne instalacijske sklopke 2 modula komplet sa montažnom kutijom za 2 modula, nosačem za dva modula, ukrasnim okvirom za dva modula i svim potrebnim priborom.</t>
  </si>
  <si>
    <t>Dobava, ugradnja i spajanje jednopolne instalacijske sklopke 1 modul (1 komada), izmjenične instalacijske sklopke 1 modul (1 komada) komplet sa montažnom kutijom za 2 modula, nosačem za 2 modula, ukrasnim okvirom za 2 modula i svim potrebnim priborom.</t>
  </si>
  <si>
    <t>Dobava, ugradnja i spajanje 2 izmjenične instalacijske sklopke 1 modul, komplet sa montažnom kutijom za 2 modula, nosačem za 2 modula, ukrasnim okvirom za 2 modula i svim potrebnim priborom.</t>
  </si>
  <si>
    <t>Dobava, ugradnja i spajanje priključnice 230V, 16A sa zaštitnim poklopcem komplet sa montažnom kutijom, ukrasnim jednostrukim okvirom i svim potrebnim priborom.</t>
  </si>
  <si>
    <t>Dobava, ugradnja i spajanje priključnice 230V, 16A komplet sa montažnom kutijom, ukrasnim jednostrukim okvirom i svim potrebnim priborom.</t>
  </si>
  <si>
    <t>Dobava, ugradnja i spajanje dvije priključnice 230V, 16A komplet sa montažnom kutijom za 4 modula, nosačem za 4 modula, ukrasnim okvirom za 4 modula  i svim potrebnim priborom.</t>
  </si>
  <si>
    <t>Dobava, ugradnja i spajanje dvije priključnice 230V, 16A, komplet sa montažnom kutijom za 6 modula, nosačem za 6 modula, ukrasnim okvirom za 6 modula (dva modula su predviđena za dvije mrežne utičnice RJ45 Cat 6 UTP navedenu u stavci slabe struje ovog troškovnika) i svim potrebnim priborom.</t>
  </si>
  <si>
    <t>Dobava, ugradnja i spajanje dvije priključnice 230V, 16A, komplet sa montažnom kutijom za 8 modula, nosačem za 8 modula, ukrasnim okvirom za 8 modula (dva modula su predviđena za dvije mrežne utičnice RJ45 Cat 6 UTP a dva modula su predviđena za jednu antensku utičnicu, sve navedeno u stavci slabe struje ovog troškovnika) i svim potrebnim priborom.</t>
  </si>
  <si>
    <t>Dobava, ugradnja i spajanje četiri priključnice 230V, 16A, komplet sa montažnom kutijom za 12 modula, nosačem za 12 modula, ukrasnim okvirom za 12 modula (dva modula su predviđena za dvije mrežne utičnice RJ45 Cat 6 UTP a dva modula su predviđena za jednu antensku utičnicu, sve navedeno u stavci slabe struje ovog troškovnika) i svim potrebnim priborom.</t>
  </si>
  <si>
    <t xml:space="preserve">Dobava i ugradnja montažnog betonskog zdenca za prolaz kabela. Uračunat LŽ poklopac 25 tona.
</t>
  </si>
  <si>
    <t>Okno i vodosprema moraju zadovoljiti uvjete vodonepropusnosti, kod izrade svih radnih fuga (spoj vertikalnih i horizontalnih elemenata), obavezno ugraditi PVC traka za brtvljenje spojeva u betonskim građevinama, širine min. 200 mm  Ugradba trake prema uputama proizvođača.
Okno i vodospremu iznutra obraditi visokoelastičnim hidroizolacijskim mortom ojačan vlaknima 
Okno hidrostanice opremljeno je penjalicama od betonskog željeza ø20 i poklopcem veličine 150/250 cm od inox lima debljine 5 mm, s mogućnošću zaključavanja.
Vodosprema i taložnica opremljene su penjalicama od betonskog željeza ø20 i lijevano-željeznim poklopcem veličine 60/60 cm, nosivosti 400Kn.</t>
  </si>
  <si>
    <t>Isporuka, montaža i spajanje nadgradne piktogramske svjetiljke u stalnom spoju, izvor svjetlosti LED, 240V, 50Hz, max 1W, min IP41, tijelo svjetiljke od aluminija, spuštena ploča od pleksiglasa za lijepljenje piktograma, srebrne boje, vidljivost piktograma min. 30m, svjetiljka opremljena protupaničnim modulom  3h autonomije, LED indikacija rada na mreži i na ugrađenoj bateriji, ugrađen elektronički sklop koji štiti od potpunog pražnjenja baterije, klasa izolacije III, komplet s odgovarajućim piktogramom
P</t>
  </si>
  <si>
    <t xml:space="preserve">Isporuka, montaža i spajanje nadgradne svjetiljke sigurnosne rasvjete, izvor LED min 370lm, 240V, 50Hz, max 3W, univerzalna optika, autonomija 3h, pripravni spoj, s polikarbonatnim kućištem, funkcija autotesta, LED indikacija rada na mreži i na ugrađenoj bateriji, ugrađen elektronički sklop koji štiti od potpunog pražnjenja baterije, zaštita od zaprljanja min IP42, </t>
  </si>
  <si>
    <t xml:space="preserve">Isporuka, montaža i spajanje ugradne svjetiljke, LED izvor svjetlosti, kućište od metala, opalni difuzor, efektivni svjetosni tok ili svjetlosni tok svjetiljke s uračunatim gubicima u optičkom sustavu min 4000 lm, snaga sistema max 37 W (LED izvor+driver), ukupna svjetlosna iskoristivost svjetiljke min 110 lm/W (uzeti su u obzir gubitci u optičkom sustav svjetiljke), životni vijek L80B10 = 100 000h, Ra&gt;80, temperatura boje svjetlosti 4000K, zaštita od zaprljanja min IP20/44, dimenzije svjetiljke dxšxv 596x296x100mm±5%
Oznaka na nacrtu: 9
</t>
  </si>
  <si>
    <t xml:space="preserve">Isporuka i ugradnja kabelskih završetaka za četverožilne kabele s plastičnom izolacijom presjeka vodiča 4-35mm2
</t>
  </si>
  <si>
    <t xml:space="preserve">Isporuka, montaža i spajanje zidne nadgradne svjetiljke, LED izvor svjetlosti, kućište od tlačno lijevanog aluminija, silikonska brtva, simetrična optika, pokrov od stakla, efektivni svjetosni tok ili svjetlosni tok svjetiljke s uračunatim gubicima u optičkom sustavu min 400 lm, snaga svjetiljke max 15 W (LED izvor+driver), ukupna svjetlosna iskoristivost svjetiljke min 30 lm/W, uzvrata boje Ra min 80, temperatura boje svjetlosti max 3000K, životni vijek L80B10 min 50000h, zaštita od zaprljanja min IP65, stupanj mehaničke zaštite min IK07
Oznaka na nacrtu: 5
</t>
  </si>
  <si>
    <t xml:space="preserve">Isporuka, montaža i spajanje zidne nadgradne svjetiljke, LED izvor svjetlosti, kućište od tlačno lijevanog aluminija, silikonska brtva, simetrična optika, pokrov od prešanog stakla, efektivni svjetosni tok ili svjetlosni tok svjetiljke s uračunatim gubicima u optičkom sustavu min 2500 lm, snaga svjetiljke max 40 W (LED izvor+driver), ukupna svjetlosna iskoristivost svjetiljke  min 63 lm/W, uzvrata boje Ra min 80, temperatura boje svjetlosti max 3000K, životni vijek L80B10 min 36000h, zaštita od zaprljanja min IP65, stupanj mehaničke zaštite min IK07
Oznaka na nacrtu: 6
</t>
  </si>
  <si>
    <t xml:space="preserve">Isporuka, postavljanje i spajanje stožastog okruglog rasvjetnog stupa bez vidljivog vara sa temeljnom pločom (razmak između vijaka min 200 mm), visina 6m, nasadnik FI60, vruće cinčani, debljina stijenke min 3mm. Čelični materijal kvalitete S235JR+N prema Tehničkom propisu za čelične konstrukcije'' (NN 112/08), antikorozivna zaštita izvana i iznutra, antikorozivna zaštita vrućim pocinčavanjem prema HRN EN ISO 1461 ili jednakovrijedno. Stup je opremljen vratima, letvicom za ovjes razdjelnice rasvjetnog stupa, vijkom za uzemljenje izvana i iznutra. Isporučuje se s pripadajućim temeljnim (sidrenim) vijcima i maticama, te šablonom za ugradnju temeljnih vijaka, kvaliteta materijala za sidrenu ploču i sidrene vijke materijal S235JR prema HRN EN 10025 ili jednakovrijedno.
</t>
  </si>
  <si>
    <t>Iskop temeljne jame, isporuka i izrada betonskih temelja (beton MB-15) za rasvjetne stupove visine 6m. Temelj izvesti u dimenzijama 0,9x0,9m, dubine 1m (0,81m3), komplet sa PVC cijevima Ø63 mm za ulaz i izlaz kabela (3 kom). Temelj armirati po obodu armaturnom mrežom.</t>
  </si>
  <si>
    <t xml:space="preserve">Isporuka, montaža i spajanje reflektorske svjetiljke za vanjsku rasvjetu sa senzorom pokreta, LED izvor svjetlosti, kućište od tlačno lijevanog aluminija sa zakretnim nosačem, silikonska brtva, asimetrična optika, pokrov od stakla, efektivni svjetosni tok ili svjetlosni tok svjetiljke s uračunatim gubicima u optičkom sustavu min 5950 lm, snaga svjetiljke max 53 W (LED izvor+driver), ukupna svjetlosna iskoristivost svjetiljke min 112 lm/W, uzvrata boje Ra min 80, temperatura boje svjetlosti max 4000K, životni vijek L70B10 min 150 000h, zaštita od zaprljanja IP44, stupanj mehaničke zaštite min IK07
</t>
  </si>
  <si>
    <t xml:space="preserve">Isporuka, montaža i spajanje svjetiljke za cestovnu rasvjetu predviđena za ugradnju LED modula sa slijedećim karakteristikama:
- kućište i nosač izrađeni od tlačno lijevanog aluminija, optički sustava načinjen od optičkih leća, jedinstveni tip kućišta svjetiljke za LED modul od 1000 do 4400 lm, stupanj IP zaštite (optičkog dijela svjetiljke i predspoja) min IP66, stupanj mehaničke zaštite svjetiljke: min IK09, optika zaštićena ravnim staklom, ULOR 0,0%, klasa električne zaštite: kl. I, postavljanje na stup/konzolu promjera 60 mm, regulacija kuta svijetiljke -10° do +10° na konzoli i 0° do 10° na stupu, mogućnost regulacije preko DALI protokola, zaštita od prenapona ≥ 3 kV, raspon radne temperature -20°C do +35°C   
- zasebni uređaj za prenaponsku zaštitu: kl. II+III (In=5kA, Umax=10kV), pasivno hlađenje, max. udarna površina na vjetar: Scx 0.049 m2, dozvoljena max. težina svjetiljke je 8,0kg
- tvornički ugrađena rastavna sklopka za dovođenje svjetiljke u beznaponsko stanje prilikom otvaranja i servisiranja svjetiljke, jednostavno otvaranje svjetiljke bez uporabe alata, modularna izvedba svjetiljke: jednostavna zamjena LED modula i drivera
</t>
  </si>
  <si>
    <t xml:space="preserve">Karakteristike LED modula:
- ukupni svjetlosni tok izvora svjetlosti: min. 4400lm
- svjetlosna iskoristivost LOR: jednaka ili veća od 90%
- svjetlotehnička efikasnost svjetiljke: min 111 lm/W
- ukupna snaga svjetiljke (LED modul+predspoj): max: 35.5W
- faktora snage cos φ: 0,95 ili više
- temperatura boje svjetlosti maksimalno 4000K
- uzvrat boje (Ra) minimalno 70
- trajnost LED modula i drivera: minimalno 100.000h uz održavanje min 94% inicijalnog svjetlosnog toka svih dioda svjetiljke uz maksimalno 10% dioda ispod incijalnog toka (oznaka L94B10)
</t>
  </si>
  <si>
    <t xml:space="preserve">Isporuka, montaža i spajanje rasvjetnog stupića za vanjsku rasvjetu, LED izvor svjetlosti, kućište od tlačno lijevanog aluminija, ploča za pričvršćivanje u zemlju, prolazno ožičenje- spajanje u nizu korištenjem jednog napojnog kabela, simetrična optika, pokrov od prozirnog UV stabilnog tehnopolimera, efektivni svjetosni tok ili svjetlosni tok svjetiljke s uračunatim gubicima u optičkom sustavu min 1151 lm, snaga svjetiljke max 14 W (LED izvor+driver), ukupna svjetlosna iskoristivost svjetiljke  min 82 lm/W, uzvrata boje Ra min 80, temperatura boje svjetlosti max 4000K, životni vijek L90B10 min 36000h, zaštita od zaprljanja min IP65, stupanj mehaničke zaštite min IK05
</t>
  </si>
  <si>
    <t xml:space="preserve">Isporuka, montaža i spajanje reflektora za sportsku rasvjetu, s metalhalogenim izvorom svjetlosti 1000W, &gt;=93 000 lm,Tc max 4000 K, indeks uzvrata boja &gt;=70, svjetlosna iskoristivost svjetiljke LOR &gt;=91%, nekorodirajuće kućište u kombinaciji tlačenog lijevanog aluminija visoke čistoće, stakla i inox čelika, kaljeno staklo debljine min 4mm, asimetrična široka optika, kut asimetrije Imax ≥ 60°, otvaranje svjetiljke s donje strane, brza zamjena izvora svjetlosti bez upotrebe alata, min IP65 stupanj zaštite od vlage i prašine za kompletnu svjetiljku, mehanička otpronost svjetiljke min IK08, površina otpora vjetru pri horzintolanoj poziciji reflektora &lt;=0,127 m, max. udarne površine na vjetar: Cx 0,447 m2, težina &lt;=18,0 kg
</t>
  </si>
  <si>
    <t xml:space="preserve">Isporuka, montaža i spajanje reflektora za sportsku rasvjetu, s metalhalogenim izvorom svjetlosti 1000W, &gt;=93 000 lm,Tc max 4000 K, indeks uzvrata boja &gt;=70, svjetlosna iskoristivost svjetiljke LOR &gt;=90%, nekorodirajuće kućište u kombinaciji tlačenog lijevanog aluminija visoke čistoće, stakla i inox čelika, kaljeno staklo debljine min 4mm, asimetrična uska optika, kut asimetrije Imax ≥ 62°, otvaranje svjetiljke s donje strane, brza zamjena izvora svjetlosti bez upotrebe alata, min IP65 stupanj zaštite od vlage i prašine za kompletnu svjetiljku, mehanička otpronost svjetiljke min IK08, površina otpora vjetru pri horzintolanoj poziciji reflektora &lt;=0,127 m, max. udarne površine na vjetar: Cx 0,447 m2, težina &lt;=18,0 kg
</t>
  </si>
  <si>
    <t xml:space="preserve">Isporuka, montaža i spajanje reflektora za sportsku rasvjetu, s metalhalogenim izvorom svjetlosti 1000W, &gt;=93 000 lm,Tc max 4000 K, indeks uzvrata boja &gt;=70, svjetlosna iskoristivost svjetiljke LOR &gt;=89%, nekorodirajuće kućište u kombinaciji tlačenog lijevanog aluminija visoke čistoće, stakla i inox čelika, kaljeno staklo debljine min 4mm, asimetrična srednje široka optika, kut asimetrije Imax ≥ 60°, otvaranje svjetiljke s donje strane, brza zamjena izvora svjetlosti bez upotrebe alata, min IP65 stupanj zaštite od vlage i prašine za kompletnu svjetiljku, mehanička otpronost svjetiljke min IK08, površina otpora vjetru pri horzintolanoj poziciji reflektora &lt;=0,127 m, max. udarne površine na vjetar: Cx 0,447 m2, težina &lt;=18,0 kg
</t>
  </si>
  <si>
    <t xml:space="preserve">Isporuka, montaža i spajanje reflektorske LED svjetiljke, kućište izrađeno od tlačno lijevanog aluminija, nosač izrađen od čelika, optički sustava načinjen od optičkih leća, stupanj IP zaštite cjelokupne svjetiljke min IP66, stupanj IK zaštite cjelokupne svjetiljke min IK08, optika zaštićena ravnim staklom, ULOR 0,0%, klasa električne zaštite: kl. I, postavljanje na reflektorsku konzolu, regulacija kuta svijetiljke vertikalno  -170° do 170°, mogućnost regulacije preko DALI protokola, zaštita od prenapona ≥ 6 kV, raspon radne temperature -40°C do +50°C, pasivno hlađenje, dimenzije DxŠxV 559x74x626mm, maksimalna težina 17kg, asimetrična optika DX51, kut asimetrije Imax≥51 stupnja, ukupni svjetlosni tok izvora svjetlosti: min. 46 000 lm, svjetlosna iskoristivost LOR: jednaka ili veća od 51%, svjetlotehnička efikasnost svjetiljke: min 83 lm/W, ukupna startna snaga svjetiljke (LED modul+predspoj): max: 280 W, boja svjetlosti maksimalno 4000K, uzvrat boje (Ra) minimalno 70, trajnost LED modula i drivera: minimalno 100.000h uz održavanje 89% inicijalnog svjetlosnog toka svih svjetiljki i maksimalni ispad svjetiljki 10% (oznaka L89B10), CE oznaka, ENEC certifikat
</t>
  </si>
  <si>
    <t xml:space="preserve">Isporuka, montaža i spajanje nadgradne svjetiljke, LED izvor svjetlosti, kućište od polikarbonata, inox kopče, pokrov od polikarbonata, efektivni svjetosni tok ili svjetlosni tok svjetiljke s uračunatim gubicima u optičkom sustavu min 2800 lm, snaga sistema max 25 W (LED izvor+driver), svjetlosna iskoristivost svjetiljke s uračunatim gubicima u optičkom sustavu min 120 lm/W, temperatura boje svjetlosti ≤4000K, uzvrata boje Ra≥80, zaštita od zaprljanja min IP66, mehanička zaštita min IK10, rad na temperaturi okoline -25°C do +50 °C, životni vijek L90B10 ≥ 50.000h, svjetiljka ima dodatne aluminijske hladnjake za dodatno hlađenje LED modula i drivera, dimenzija dxšxv 612x145x111mm±5%, ENEC certifikat
Oznaka na nacrtu: 1
</t>
  </si>
  <si>
    <t xml:space="preserve">Isporuka, montaža i spajanje nadgradne svjetiljke, LED izvor svjetlosti, kućište od željeza, opalni difuzor, efektivni svjetosni tok ili svjetlosni tok svjetiljke s uračunatim gubicima u optičkom sustavu min 4000 lm, snaga sistema max 35 W (LED izvor+driver), ukupna svjetlosna iskoristivost svjetiljke min 115 lm/W (uzeti su u obzir gubitci u optičkom sustav svjetiljke), životni vijek L80B10 ≥100 000h, Ra&gt;80, temperatura boje svjetlosti ≤ 4000K, zaštita od zaprljanja min IP40, dimenzije svjetiljke dxšxv 595x595x55mm±5%
Oznaka na nacrtu: 2
</t>
  </si>
  <si>
    <t xml:space="preserve">Isporuka, montaža i spajanje ugradne svjetiljke, LED izvor svjetlosti, kućište od metala, opalni difuzor, efektivni svjetosni tok ili svjetlosni tok svjetiljke s uračunatim gubicima u optičkom sustavu min 2800 lm, snaga sistema max 30 W (LED izvor+driver), ukupna svjetlosna iskoristivost svjetiljke min 93 lm/W (uzeti su u obzir gubitci u optičkom sustav svjetiljke), životni vijek L80B10 ≥ 100 000h, Ra&gt;80, temperatura boje svjetlosti ≤4000K, zaštita od zaprljanja min IP22/44, dimenzije svjetiljke dxšxv 596x296x100mm±5%
Oznaka na nacrtu: 4
</t>
  </si>
  <si>
    <r>
      <t>m</t>
    </r>
    <r>
      <rPr>
        <vertAlign val="superscript"/>
        <sz val="10"/>
        <rFont val="Calibri"/>
        <family val="2"/>
        <charset val="238"/>
        <scheme val="minor"/>
      </rPr>
      <t>3</t>
    </r>
  </si>
  <si>
    <t>Isporuka i postavljanje plastične robusne fleksibilne cijevi za uvlačenje energetskih kabela PEHD Ф50mm</t>
  </si>
  <si>
    <t xml:space="preserve">Dobava i postavljanje čeličnog dvanaesterokutnog reflektorskog stupa visine h=16 m s nosačem reflektora za montažu 8 reflektora, vruće cinčani sukladno normi HRN EN ISO 1461 ili jednakovrijedno, sastavljen iz 2 dijela, proizveden uzdužnim zavarivanjem trapeznih čeličnih profila (kvaliteta materijala S235). Stup dizajniran i izrađen sukladno proračunima izvedenim prema Eurocode 1 (HRN EN 1991-1-4) ili jednakovrijedno za brzinu vjetra 25 m/s.
Sklapanje svih dijelova stupa vrši se na tlu, na mjestu instalacije uprešavanjem hidrauličnim sustavom kojeg osigurava ponuditelj o vlastitom trošku. Sklapanje u cijeni.
</t>
  </si>
  <si>
    <r>
      <t xml:space="preserve">Isporuka, montaža i spajanje bloka predspojnih naprava (montira se u razvodni ormar pored stupa)
</t>
    </r>
    <r>
      <rPr>
        <strike/>
        <sz val="10"/>
        <rFont val="Calibri"/>
        <family val="2"/>
        <charset val="238"/>
        <scheme val="minor"/>
      </rPr>
      <t xml:space="preserve">
</t>
    </r>
  </si>
  <si>
    <t xml:space="preserve">Isporuka, montaža i spajanje nadgradne svjetiljke, LED izvor svjetlosti, kućište i difuzor od polikarbonata, efektivni svjetosni tok ili svjetlosni tok svjetiljke s uračunatim gubicima u optičkom sustavu min 1650 lm, snaga sistema max 20 W (LED izvor+driver), ukupna svjetlosna iskoristivost svjetiljke min 82 lm/W (uzeti su u obzir gubitci u optičkom sustav svjetiljke), životni vijek L70B10 ≥ 36 000h, Ra&gt;80, temperatura boje svjetlosti ≤4000K, zaštita od zaprljanja min IP54, dimenzije svjetiljke dxšxv 280x280x55mm±5%
Oznaka na nacrtu: 3
</t>
  </si>
  <si>
    <t>PDU horizontalna, 6 utičnica,s prenaponskom zaštitom čiji je modul prenaponske zaštite moguće  pod naponom, montaža bez vijaka</t>
  </si>
  <si>
    <t>Isporuka, ugradnja i spajanje mrežne priključnice RJ45 Cat6a UTP u postojeći sustav opisan u stavci jake struje ovog troškovnika, komplet sa svim potrebnim spojnim i montažnim priborom i odgovarajućom oznakom.</t>
  </si>
  <si>
    <t xml:space="preserve">Satelitska antena, 105 cm Alu </t>
  </si>
  <si>
    <t>Držač drugog LNB</t>
  </si>
  <si>
    <t xml:space="preserve">Programibilno DVB-T zemaljsko pojačalo </t>
  </si>
  <si>
    <t>Isporuka i polaganje u zid pod žbuku instalacijske cijevi  tip
CSS 50</t>
  </si>
  <si>
    <t>Dobava kompletne opreme zidnog komunikacijskog ormara oznake ZKO dimenzija 626x600x600±5% mm (VxŠxD). Sigurnosna staklena vrata debljine min 4 mm od kaljenog stakla sa zaključavanjem.Otvaranje min 120°. Višestruki otvori za kabele: s gornje, donje i stražnje strane, moguće prekrivanje četkom. Maks. nosivost: 65 kg (za postavljanje na zid). Pribor za uzemljenje uključen. Moguće postavljanje podesivih noga ili kotača. Boja ormara: Svjetlosiva RAL 7035. Uključivo:</t>
  </si>
  <si>
    <t xml:space="preserve"> Prespojni kabel Cat6 UTP</t>
  </si>
  <si>
    <t>Dobava i polaganje u prethodno postavljene instalacijske cijevi LAN kabela, kategorije 6a, do 500MHz, s pojedinačnim zaslonom od Al-folije sljedećih karakteristika:
- samogasiv prema HRN EN IEC 60332-1 ili jednakovrijedno
- plašt od bezhalogene smjese otporne na širenje plamena prema HRN EN IEC 60332-3 ili jednakovrijedno
- bezhalogenost prema HRN EN IEC 60754-1 ili jednakovrijedno
- nekorozivni plinovi izgaranja prema HRN EN IEC 60754-2 ili jednakovrijedno
- minimalno ispuštanje dima prema HRN EN IEC 61034-2 ili jednakovrijedno</t>
  </si>
  <si>
    <t>Dobava i polaganje u prethodno postavljene instalacijske cijevi LAN kabela, kategorije 6a, do 500MHz, s pojedinačnim zaslonom od Al-folije i zajedničkim zaslonom - oplet od bakrenih žica, sljedećih karakteristika:
- samogasiv prema HRN EN IEC 60332-1 ili jednakovrijedno
- plašt od bezhalogene smjese otporne na širenje plamena prema HRN EN IEC 60332-3 ili jednakovrijedno
- bezhalogenost prema HRN EN IEC 60754-1 ili jednakovrijedno
- nekorozivni plinovi izgaranja prema HRN EN IEC 60754-2 ili jednakovrijedno
- minimalno ispuštanje dima prema HRN EN IEC 61034-2 ili jednakovrijedno</t>
  </si>
  <si>
    <r>
      <t xml:space="preserve">Dobava i ugradnja montažnog betonskog zdenca za prolaz kabela slabe struje. Uračunat LŽ poklopac 25 tona.
</t>
    </r>
    <r>
      <rPr>
        <strike/>
        <sz val="10"/>
        <rFont val="Arial"/>
        <family val="2"/>
        <charset val="238"/>
      </rPr>
      <t xml:space="preserve">
</t>
    </r>
  </si>
  <si>
    <t>Dobava, postavljanje i spajanje podnog mjernog ormarića dimenzija min 325x225x150mm, nosivost 5t, tijelo ormarića je izrađeno od umjetne mase, otporne na atmosferske utjecaje (PE), poklopac ormarića je izrađen od lijevanog željeza.</t>
  </si>
  <si>
    <t xml:space="preserve">S izvođačima radova definiranim drugim projektima, izvođač radova po ovom projektu mora uskladiti redoslijed izvođenja radova, kako ne bi došlo do preklapanja s trasama drugih instalacija i položajima opreme. </t>
  </si>
  <si>
    <t xml:space="preserve">Pijesak za posteljicu cijevi. Predviđa se ugrađivanje (ispod cijevi 15cm i iznad cijevi do novioa posteljice) na cijeloj dužini trase. Podloga od pijeska izvodi se na cijeloj širini dna u jednom sloju.
</t>
  </si>
  <si>
    <t>Dobava i ugradnja mjerno regulacijskog seta koji se sastoji od plinomjera tip G-4T, zajedno s regulatorom tlaka EKB-10, greiner 5/4", spojni element 1", uključivo s sitnim potrošnim materijalom, spojnim i brtvećim materijalom, brtvljenje teflonskim brtvilom, nazivne veličine R 1“</t>
  </si>
  <si>
    <t>Atest dimovoda i izdavanje potvrde o ispravnosti dimnjaka od strane ovlaštenog dimnjačara.</t>
  </si>
  <si>
    <t>Multifunkcionalna automatika sa regulacijom u ovisnosti o vanjskoj temperaturi, eBUS termostat s ugrađenim osjetnikom vlage za upravljanje sustavima grijanja, hlađenja, ventilacije i pripreme potrošne tople vode te solarnim sustavima. Sve postavke neophodne za upravljanje sustavom nalaze se direktno na automatici.  U osnovnoj isporuci regulatora nalazi se vanjski osjetnik sa DCF prijemnikom.
Pogonski napon: 24 V
Potrošnja struje: 50 mA
Vrsta zaštite: IP 20
Klasa zaštite: III
Maksimalno dopuštena temperatura okoline: 50 °C
Minimalni prosječni presjek
- Priključni vod mrežnog napona (priključni kabel crpke ili miješalice) ≥ 1,5 mm2
- eBus kabel (niski napon) ≥ 0,75 mm2
- Kabeli osjetnika (niski napon) ≥ 0,75 mm2
Maksimalna duljina voda 
- Kabeli osjetnika ≤ 50 m
- Kabeli sabirnica ≤ 125 m</t>
  </si>
  <si>
    <t>Podstanica za "drainback" sustav s integriranom regulacijom i prikazom solarnih vrijednosti. Potpuna automatska adaptacija solarnoj instalaciji. Nije potreban kolektorski osjetnik. Opremljena sa svim komponentama potrebnim za rad:
- displej s prikazom solarne dobiti i statusa
- montaža isključivo na zid 
- rad je moguć i bez dodatne regulacije
Nazivni napon: 230 V / 50 Hz
Stupanj zaštite: IPX2
Spremnik solarne tekućine: 20 lit
Potrošnja solarne crpke: maks. 66 W
Potrošnja crpke za zagrijavanje međuspremnika: maks. 66 W</t>
  </si>
  <si>
    <r>
      <t xml:space="preserve">
Prije narudžbe količina materijala čija se karakteristična veličina izražava u m, m</t>
    </r>
    <r>
      <rPr>
        <vertAlign val="superscript"/>
        <sz val="10"/>
        <rFont val="Calibri"/>
        <family val="2"/>
        <charset val="238"/>
        <scheme val="minor"/>
      </rPr>
      <t>2</t>
    </r>
    <r>
      <rPr>
        <sz val="10"/>
        <rFont val="Calibri"/>
        <family val="2"/>
        <charset val="238"/>
        <scheme val="minor"/>
      </rPr>
      <t>, m</t>
    </r>
    <r>
      <rPr>
        <vertAlign val="superscript"/>
        <sz val="10"/>
        <rFont val="Calibri"/>
        <family val="2"/>
        <charset val="238"/>
        <scheme val="minor"/>
      </rPr>
      <t>3</t>
    </r>
    <r>
      <rPr>
        <sz val="10"/>
        <rFont val="Calibri"/>
        <family val="2"/>
        <charset val="238"/>
        <scheme val="minor"/>
      </rPr>
      <t xml:space="preserve"> ili kg, izvođač je dužan provjeriti narudžbene količine na osnovu stvarnih izmjera i/ili nacrtni dijelova projekta.</t>
    </r>
  </si>
  <si>
    <r>
      <t>Q</t>
    </r>
    <r>
      <rPr>
        <vertAlign val="subscript"/>
        <sz val="10"/>
        <rFont val="Calibri"/>
        <family val="2"/>
        <charset val="238"/>
        <scheme val="minor"/>
      </rPr>
      <t>h</t>
    </r>
    <r>
      <rPr>
        <sz val="10"/>
        <rFont val="Calibri"/>
        <family val="2"/>
        <charset val="238"/>
        <scheme val="minor"/>
      </rPr>
      <t xml:space="preserve"> = 2,29……8,5 kW</t>
    </r>
  </si>
  <si>
    <r>
      <t>P</t>
    </r>
    <r>
      <rPr>
        <vertAlign val="subscript"/>
        <sz val="10"/>
        <rFont val="Calibri"/>
        <family val="2"/>
        <charset val="238"/>
        <scheme val="minor"/>
      </rPr>
      <t>design</t>
    </r>
    <r>
      <rPr>
        <sz val="10"/>
        <rFont val="Calibri"/>
        <family val="2"/>
        <charset val="238"/>
        <scheme val="minor"/>
      </rPr>
      <t xml:space="preserve"> (maks./min.) = 2,87 / 0,16 kW</t>
    </r>
  </si>
  <si>
    <r>
      <t>Q</t>
    </r>
    <r>
      <rPr>
        <vertAlign val="subscript"/>
        <sz val="10"/>
        <rFont val="Calibri"/>
        <family val="2"/>
        <charset val="238"/>
        <scheme val="minor"/>
      </rPr>
      <t>g</t>
    </r>
    <r>
      <rPr>
        <sz val="10"/>
        <rFont val="Calibri"/>
        <family val="2"/>
        <charset val="238"/>
        <scheme val="minor"/>
      </rPr>
      <t xml:space="preserve"> = 3,66…..8,79 kW</t>
    </r>
  </si>
  <si>
    <r>
      <t>P</t>
    </r>
    <r>
      <rPr>
        <vertAlign val="subscript"/>
        <sz val="10"/>
        <rFont val="Calibri"/>
        <family val="2"/>
        <charset val="238"/>
        <scheme val="minor"/>
      </rPr>
      <t>design</t>
    </r>
    <r>
      <rPr>
        <sz val="10"/>
        <rFont val="Calibri"/>
        <family val="2"/>
        <charset val="238"/>
        <scheme val="minor"/>
      </rPr>
      <t xml:space="preserve"> (maks./min.) = 2,87 / 0,3 kW</t>
    </r>
  </si>
  <si>
    <r>
      <t>Q</t>
    </r>
    <r>
      <rPr>
        <vertAlign val="subscript"/>
        <sz val="10"/>
        <rFont val="Calibri"/>
        <family val="2"/>
        <charset val="238"/>
        <scheme val="minor"/>
      </rPr>
      <t>h</t>
    </r>
    <r>
      <rPr>
        <sz val="10"/>
        <rFont val="Calibri"/>
        <family val="2"/>
        <charset val="238"/>
        <scheme val="minor"/>
      </rPr>
      <t xml:space="preserve"> = 2,30……10,26 kW</t>
    </r>
  </si>
  <si>
    <r>
      <t>P</t>
    </r>
    <r>
      <rPr>
        <vertAlign val="subscript"/>
        <sz val="10"/>
        <rFont val="Calibri"/>
        <family val="2"/>
        <charset val="238"/>
        <scheme val="minor"/>
      </rPr>
      <t>design</t>
    </r>
    <r>
      <rPr>
        <sz val="10"/>
        <rFont val="Calibri"/>
        <family val="2"/>
        <charset val="238"/>
        <scheme val="minor"/>
      </rPr>
      <t xml:space="preserve"> (maks./min.) = 3,58 / 0,25 kW</t>
    </r>
  </si>
  <si>
    <r>
      <t>Q</t>
    </r>
    <r>
      <rPr>
        <vertAlign val="subscript"/>
        <sz val="10"/>
        <rFont val="Calibri"/>
        <family val="2"/>
        <charset val="238"/>
        <scheme val="minor"/>
      </rPr>
      <t>g</t>
    </r>
    <r>
      <rPr>
        <sz val="10"/>
        <rFont val="Calibri"/>
        <family val="2"/>
        <charset val="238"/>
        <scheme val="minor"/>
      </rPr>
      <t xml:space="preserve"> = 3,66…..10,26 kW</t>
    </r>
  </si>
  <si>
    <r>
      <t>P</t>
    </r>
    <r>
      <rPr>
        <vertAlign val="subscript"/>
        <sz val="10"/>
        <rFont val="Calibri"/>
        <family val="2"/>
        <charset val="238"/>
        <scheme val="minor"/>
      </rPr>
      <t>design</t>
    </r>
    <r>
      <rPr>
        <sz val="10"/>
        <rFont val="Calibri"/>
        <family val="2"/>
        <charset val="238"/>
        <scheme val="minor"/>
      </rPr>
      <t xml:space="preserve"> (maks./min.) = 3,58 / 0,5 kW</t>
    </r>
  </si>
  <si>
    <t>Limeni  ormarić  izrađen   iz  dekapiranog  lima   za   smještaji elemenata dimenzija 550x450x255mm dozvoljeno odstupanje +12%   izrađen   od čeličnog lima debljine 1,0mm, oličen žutom bojom, sa vratima i ventilacijskim otvorima, za smještaj mjerno redukcijskog seta.</t>
  </si>
  <si>
    <t>Čelične bešavne cijevi izrađene prema HRN C.B5.221 ili jednakovrijedno, DIN 2448 ili jednakovrijedno, ispitane na nepropusnost, uključivo sav pomoćni materijal za spajanje i fitinge, brtvljenje i pričvršćivanje. Za mjereni dio instalacije</t>
  </si>
  <si>
    <t>Volumen akumulacijskog spremnika: 1917 l ±5%
Dopušteni pogonski pretlak (na strani grijanja): 3 bar
Temperatura ogrjevne vode: 95 °C
Vanjski promjer akumulacijskog spremnika (bez toplinske izolacije): 1100 mm
Vanjski promjer akumulacijskog spremnika (s toplinskom izolacijom): 1500 mm
Dubina akumulacijskog spremnika (uključujući toplinsku izolaciju i priključke): max 1600 mm
Visina akumulacijskog spremnika (uključujući ventil za odzračivanje i prsten za postavljanje): max 2400 mm
Visina međuspremnika (uključujući toplinsku izolaciju): 2485 mm
Dijagonalna visina: max 2400 mm
Potrošnja energije za stanje pripravnosti: max 3,3 kWh/24h
Priključci sprijeda: DN 25, G 1" unutarnji navod
Priključci straga: R 2 1/2"
Razred energetske učinkovitosti spremnika: min B</t>
  </si>
  <si>
    <t>Pogonski rad moguć bez dodatne regulacije. Kapacitet tople vode (60 °C): min 40 l/min
Nazivna snaga (60 °C):  97 kW
Kapacitet tople vode (65 °C): min 45 l/min
Nazivna snaga (65 °C): 109 kW
Područje temperature: 40 - 60 °C
Temperatura kod programa protiv legionele: 70 °C
Nazivni napon: 230 V / 50 Hz
Potrošnja struje stanice: 25 - 93 W
Potrošnja struje cirkulacijske crpke: 25 W
Preostala visina dobave na strani grijana: 150 mbar
Pogonski tlak na strani grijanja: 3 bar
Pogonski tlak na strani vode: 10 bar
Priključak hladna voda, cirkulacija, topla voda: DN 20, vanjski navoj G 3/4, s ravnim brtvljenjem
Priključak polazni i povratni vod tople vode: DN 25, vanjski navoj G 1, brtva od PTFE-a</t>
  </si>
  <si>
    <r>
      <t xml:space="preserve">Osnovni hidraulički spojni set (Cu 15x1) za 1x pločasti kolektor iz stavke 17., kod ugradnje na kosi ili ravni krov
Set se sastoji od:
- </t>
    </r>
    <r>
      <rPr>
        <b/>
        <sz val="10"/>
        <rFont val="Calibri"/>
        <family val="2"/>
        <charset val="238"/>
        <scheme val="minor"/>
      </rPr>
      <t xml:space="preserve">pripadajućeg </t>
    </r>
    <r>
      <rPr>
        <sz val="10"/>
        <rFont val="Calibri"/>
        <family val="2"/>
        <charset val="238"/>
        <scheme val="minor"/>
      </rPr>
      <t>kolektorskog osjetnika
- hidruličkog pribora</t>
    </r>
  </si>
  <si>
    <t>Dobava materijala cijevne mreže instalacije centralnog grijanja izvedene iz predizoliranih Al PE-Xa cijevima niske gustoće prema HRN C.B5.02 ili jednakovrijedno za polaganje u estrih poda. Sa toplinskom izolacijom.</t>
  </si>
  <si>
    <t>Dobava materijala cijevne mreže instalacije centralnog grijanja izvedene iz bakrenih cijevi za razvod ogrjevne vode, komplet sa koljenima, prelaznim i fazonskim komadima. Sa izolacijom 19mm. Cijevi proizvedene u skladu s normom HRN EN 1057 ili jednakovrijedno.</t>
  </si>
  <si>
    <t>Ogrjevna  tijela  instalacije centralnog grijanja kao čelični pločasti ventilski radijatori slijedećih karakteristika:
- materijal: hladno valjani čelični lim - debljina stjenke 1,15mm
- probni tlak: 13 bar
- max. radni tlak: 10 bar
- max. radna temperatura: 120 °C
- priključci: 1/2"
- toplinski učin utvrđen prema HRN EN 442 ili jednakovrijedno
- antikorozivna zaštita: Zn fosfatiranje
- bojanje: katodno temeljno bojanje + elektrostatski nanos praškastog materijala (RAL 9010)</t>
  </si>
  <si>
    <t xml:space="preserve">13x22 </t>
  </si>
  <si>
    <t>Dobava fleksibilne plastične cijevi za odovod kondezata koji nastaje prilikom rada klima uređaja. Tipa Kaoflex Ø16mm. Spoj na najbližu vertikalu sanitarne ili oborinske odvodnje.</t>
  </si>
  <si>
    <t>Dobava i izgradnja kompleta sistemskog dimnjaka za plinska kondenzacijska ložišta za dovod zraka i odvod dimnih plinova za višestruki priključak plinskih etažnih grijanja u načinu rada neovisnom o zraku iz prostora promjera dimovodne cijevi 14 cm, ukupne visine 8,5m.</t>
  </si>
  <si>
    <t xml:space="preserve">d) površina između atletske staze i pješačke površine d=15 </t>
  </si>
  <si>
    <t>d) površina između atletske staze i pješačke površine Ms=30 MN/m²</t>
  </si>
  <si>
    <t>d) površina između atletske staze i pješačke površine d=25, Mz = 60 MN/m²</t>
  </si>
  <si>
    <t>a) pješakče površine</t>
  </si>
  <si>
    <t>b) površina između atletske staze i pješakče površine</t>
  </si>
  <si>
    <t>ELEKTROTEHNIČKI RADOVI</t>
  </si>
  <si>
    <t>stavka</t>
  </si>
  <si>
    <t>opis stavke</t>
  </si>
  <si>
    <t>jed. mj.</t>
  </si>
  <si>
    <t>količina</t>
  </si>
  <si>
    <t xml:space="preserve">jed. cijena </t>
  </si>
  <si>
    <t>ukupno</t>
  </si>
  <si>
    <t>Spajanje na GRO</t>
  </si>
  <si>
    <t>Spajanje na GRO (rezerva)</t>
  </si>
  <si>
    <t xml:space="preserve">Montaža kabela u objektu  </t>
  </si>
  <si>
    <t>Montaža kabela u objektu (zid, kanalice ) štemanje i postavljanje kabela sa gipsanjem i zatvarnjem otvora.</t>
  </si>
  <si>
    <t>Iskop kabelskih trasa</t>
  </si>
  <si>
    <t>Rad obuhvaća strojni iskop materijala za napajanje pumpi od u “C” kategoriji tla poprečnog presjeka 0,8 m x 0,3 m x 20 m . Kopanje se vrši od zgrade do glavnog voda navodanjavanje te se onda polaže u isti rov. Obračun po m3. Stavka obuhvača iskop, utovar, odvoz i troškove deponiranja, deponiju osigurava izvođač radova.</t>
  </si>
  <si>
    <t>06.01.04.</t>
  </si>
  <si>
    <t>Rad obuhvaća strojni iskop materijala za napajanje pumpi od u “C” kategoriji tla poprečnog presjeka 0,8 m x 0,3 m x 20 m . Kopanje se vrši od zgrade do glavnog voda navodanjavanje te se onda polaže u isti rov. Obračun po m3.
Stavka obuhvača iskop, utovar, odvoz i troškove deponiranja, deponiju osigurava izvođač radova.</t>
  </si>
  <si>
    <t>Zasip kabelske trase pijeskom</t>
  </si>
  <si>
    <t>Nabava i doprema materijala za zasip cijevi, te izrada zasipa iznad cijevi od sitnog pijeska.
Zatrpavanje pijeskom do visine 20 cm oko kabla. (10+10)
Obračun po m3 ugrađenog pijeska.</t>
  </si>
  <si>
    <t>06.01.06.</t>
  </si>
  <si>
    <t>Zatrpavanje kabelske trase</t>
  </si>
  <si>
    <t>06.01.07.</t>
  </si>
  <si>
    <t>Nabijanje sonde</t>
  </si>
  <si>
    <t xml:space="preserve">Rad obuhvaća nabijanje sonde 2 m u materijal “C” kategoriji tla. </t>
  </si>
  <si>
    <t>06.01.08.</t>
  </si>
  <si>
    <t>Polaganje štitnika za kabele</t>
  </si>
  <si>
    <t>06.01.09.</t>
  </si>
  <si>
    <t>Napojni kabel</t>
  </si>
  <si>
    <t>Dobava i polaganje napojnog kabela FG16OR16  5×10 mm2</t>
  </si>
  <si>
    <t>UKUPNO ELEKTROTEHNIČKI RADOVI</t>
  </si>
  <si>
    <t xml:space="preserve">INSTALACIJA NAVODNJAVANJA I DRENAŽE - OPĆI UVJETI </t>
  </si>
  <si>
    <t>OPĆI UVJETI
Svi radovi i dobava materijala moraju se izvesti prema općim uvjetima, tehničkom opisu i opisu radova i materijala u troškovniku, nacrtima, uputama projektanta, te postojećim propisima i pravilima za projektiranje i izvođenje uređaja instalacija vodovoda i kanalizacije.
Jedinične cijene pojedinih stavki troškovnika moraju sadržavati svu odštetu i pripomoć za obavljeni rad, osnovni i pomoćni materijal, tj. dobavu i ugradnju, uključivo horizontalni i vertikalni prijenos  i zaštitu, tako da se na pogođenu stavku troškovnika ne može tražiti nikakva dodatna odšteta osim pogođene cijene.
U jediničnim cijenama moraju biti sadržani svi sporedni radovi, koji se posebno ne zaračunavaju:</t>
  </si>
  <si>
    <t xml:space="preserve">
Uz sve stavke iskopa i polaganja cjevovoda obavezna je geodetska kontrola, kao i geodetska kontrola mjesta priključenja na javnu infrastrukturu. Geodetsku izmjeru-kotrolu obavljati prije izvedbe, a eventualne korekcije provesti s nadzorom te upisati u građevinski dnevnik.</t>
  </si>
  <si>
    <t xml:space="preserve">Priključke objekta na javnu vodoopskrbu i odvodnju, mogu izvoditi samo nadležne komunalne organizacije, ili izvođač instalacija u dogovoru s njima.
Samovoljno priključenje objekta na javni sistem vodoopskrbe i odvodnje i uvjeta nadležnih komunalnih organizacija, nije dozvoljen.
Instalacije vodoopskrbe i odvodnje mogu izvoditi samo ovlaštene osobe i firme uz obavezan stručni nadzor. U protivnom svu nastalu štetu snosi onaj tko je angažirao nestručnog izvođača.
Kompletnu fotodokumentaciju i elaborat izvedenog stanja instalacija vodovoda i kanalizacije iz troškovnika u pismenom obliku i min. tri kopije izvoditelj radova treba predati investitoru za vrijeme tehničkog pregleda objekta.
</t>
  </si>
  <si>
    <t>a) izmjere ugrađenog materijala potrebne za konačni obračun (građevinska knjiga, obračunski nacrti, geodetske skice, poterbne sheme i sl.)
b) sav potreban alat i zaštitne naprave, pod kojima se podrazumjeva postavljanje skele, zaštitne ograde i sl. 
c) troškovi ispitivanja materijala (tekuća ispitivanja)
d) odstarnjivanje svih otpadaka i smeća od instalacija vodovoda i kanalizacije s gradilišta
e) prijedlozi eventualno potrebnih uzoraka, naročito sanitarnih uređaja i pribora te vodovodnih i kanalizacijskih cijevi na uvid investitoru-nadzoru
f) popravak šteta počinjenih nepažnjom na vlastitim i tuđim radovima
g) pripomoć kod ugradnje vodovodnih i kanalizacijskih cijevi i fazonskih komada, uključivo sva potrebna štemanja šliceva, prodora, pripasavanja i sl. zajedno s fazonskim komadima.
h) ispumpavanje vode iz rovova kod montaže kanalizacijksih cijevi (oborine i sl.) uz obaveznu fotodokumentaciju.</t>
  </si>
  <si>
    <t>Izvođač se mora brinuti da se sav rad, cjevovodi, a naročito svi sanitarni uređaji, ugrađeni predmeti  zaštite od oštećenja. 
Ugrađeni materijal mora odgovarati kako prema veličini, tako i po kvaliteti, postojećim propisima i standardima.
Izvođaču radova predlaže se prije početka radova pregledati projekt postojećeg stanja na terenu, i ukoliko ima bilo kakvih primjedbi na projekt ili izbor materijala, upozoriti investitora, jer naknadni prigovori ili izgovori neće se uzimati u obzir. Radovi se moraju u potpunosti izvesti prema projektu. Nad izvođenjem radova investitor je dužan osigurati redoviti i stručni nadzor, te po potrebi tumačenja projektanta u vezi realizacije projekta.
Ukoliko dođe do odstupanja iz nepredviđenih razloga, tada je potrebno najprije preraditi dijelove projekta prema novonastaloj situaciji i tek nakon toga pristupiti  izvođenju radova.
Ukoliko izvođač ne ugradi materijal propisane i dogovorene vrste i dimenzija, tada izvođač mora na poziv nadzornog inženjera ukloniti sve nedostatke i zamjeniti ih sa propisanim.</t>
  </si>
  <si>
    <t>Skreće se pažnja izvođaču radova da za vrijeme izvođenja radova realizacije objekta ne puštaju otpadne vode od pranja u kanalizaciju (kao što su npr. pranje četki, cem. mlijeko boje i sl.) jer će troškove sanacije i popravak snositi sam. Svi odvodi za vrijeme radova na kanalizaciji moraju biti začepljeni, kako ne bi došlo do nekontroliranog ulaska smeća ili otpada u cijevi, s posljedicama kasnijeg začepljenja.</t>
  </si>
  <si>
    <t>Izvođaču radova prije izrade ponude predlažemo da pregleda tehničku dokumentaciju, upozna se sa postojećim stanjem na terenu, te eventualno zatražiti sva potrebna objašnjenja od projektanta i investitora, kako bi ponuda bila realna. U tom smislu ponudbene stavke iz ovog troškovnika moraju sadržavati sve dobave materijala sa točno određenim tipovima i vrstom opreme, cijevi, izolacijom cijevi, potrebnim atestima i sl., kao i sve potrebne transporte, prijenos po gradilištu, te ugradnju do finalnog proizvoda i to tako da su od ponuđača radova provjerene sve troškovničke količine i prema potrebi korigirane. Izvođač radova dužan je pridržavati se svih uvjeta iz ovog projekta, kao i važećih građevinskih propisa i normi pri izvođenju instalacija vodovoda i kanalizacije. Sastavni dio ovog troškovnika su svi crteži, opisi i kompletan tekstualni dio elaborata prema kojem su ishođene pozitivne i konačne suglasnosti komunalnih organizacija.</t>
  </si>
  <si>
    <t>Cijevi, spojevi cijevi i fitinga i izolacija cijevi moraju biti takve kvalitete da osiguraju besprijekorno funkcioniranje instalacija bez šumova, curenja i pucanja spojeva te smrzavanja i sl.
Tankostijene kanalizacijske cijevi i cijevi sumnjive kvalitete bez odgovarajuće atestne dokumentacije zabranjeno je ugrađivati u sistem vodoopskrbe i odvodnje.
Križanja cijevi vođenih kroz slojeve  potrebno je izvoditi odgovarajućim zaobilaznicama. Posebno je važno, da su sve instalacije vođene po šlicevima, vertikalnim šahtovima i dobro pričvršćene i zaštićene od oštećenja za vrijeme građevinskih radova, te kvalitetno izolirane. Cijevi u prostorima mogućeg smrzavanja, osim toplinske izolacije treba zaštititi alumunijskim limom i grijati elektro-grijačima prema elektro-projektu. Cijevi, spojevi i izolacija ne smiju biti izgažene ili oštećene prilikom izvedbe.</t>
  </si>
  <si>
    <t>REKAPITULACIJE</t>
  </si>
  <si>
    <t>REKAPITULACIJA NAVODNJAVANJE I DRENAŽA</t>
  </si>
  <si>
    <t>UKUPNO</t>
  </si>
  <si>
    <t>TRAVNJAK</t>
  </si>
  <si>
    <t>NAPOMENA:</t>
  </si>
  <si>
    <t>01.01.01.</t>
  </si>
  <si>
    <t>Zaštita atletske staze</t>
  </si>
  <si>
    <t>Nabava, doprema i montaža opreme za zaštitiu postojeće atletske staze. Stavkom predvidijeti potpunu zaštitu atletske staze, kako za vrijeme svih radova, odvoza, dovoza materijala nebi staza bila oštećena. Točnu poziciju mjesta preslaska preko altelske staze dogovoriti sa investitorom prije samog početka radova.  Na atlestku stazu postaviti dva sloja geotekstila, drvene obloge te čelične zaštitie za teret.  
Obračun po m2 ugrađene zaštite.</t>
  </si>
  <si>
    <t>01.01.02.</t>
  </si>
  <si>
    <t>Geodetska izmejra</t>
  </si>
  <si>
    <t>Geodetska izmjera i izrada nacrta. Stavka obuhvaća izradu snimka postojećeg terena prije izvođenja radova, odnosno odrediti položajno igralište, visinske točke igrališta i padovi igrališta i dr. Temeljem toga projekta izračunat će se točne količine plodnog sloja kojeg je potrebno rasplanirati, odnosno svog dodatnog materijala kojeg će se morati dovesti radi izvršenja igrališta. Izvođač će investitoru dostaviti sve bitne podatke za izvedbu radova i količina,  koje će investitor ovjeriti prije početka radova.</t>
  </si>
  <si>
    <t>01.01.03.</t>
  </si>
  <si>
    <t>Uzorkovanje i analiza tla</t>
  </si>
  <si>
    <t xml:space="preserve">UKUPNO PRIPREMNI RADOVI </t>
  </si>
  <si>
    <t>RADOVI NA TRAVNJAKU</t>
  </si>
  <si>
    <t>01.02.01.</t>
  </si>
  <si>
    <t xml:space="preserve">Uklanjanje postojećeg travnjaka-livade </t>
  </si>
  <si>
    <t>Uklanjanje, utovar i odvoz  postojećeg travnjaka. Strojno uklanjanje cjelokupne završne površine postojećeg travnjaka u sloju debljine 10-15 cm strojem. Uklonjeni materijal se neposredno odvozi na deponiju, koju osigurava izvođač radova. U stavku uključena pristojba za deponiju.</t>
  </si>
  <si>
    <t>01.02.02.</t>
  </si>
  <si>
    <t>Dubinsko rahlenje tla</t>
  </si>
  <si>
    <t>Dubinsko rahljenje tla strojem na dubinu od cca 40 cm.</t>
  </si>
  <si>
    <t>01.02.03.</t>
  </si>
  <si>
    <t>Planiranje visina nogometnog igrališta</t>
  </si>
  <si>
    <t>Planiranje površine na projektirane visine nogometnog igrališta. Stavka se izvodi laserserskim grederom u padovima prema izvedbenom projektu, uz pomoć ostalih strojeva za uklanjanje plodnog sloja na mjestu gdje je podloga viša od planiranja i prenos materijala na dio poršine gdje nedostaje materijala.</t>
  </si>
  <si>
    <t>01.02.04.</t>
  </si>
  <si>
    <t>Rasipanje kvarcnog pijeska</t>
  </si>
  <si>
    <t>t</t>
  </si>
  <si>
    <t xml:space="preserve">Dobava, doprema i rasipanje 200 t separiranog kvarcnog pijeska granulacije 0,35-4,00mm. Stavka uključuje utovar kvarcnog pijeska miniutovarivačem u rasipač. </t>
  </si>
  <si>
    <t>01.02.05.</t>
  </si>
  <si>
    <t xml:space="preserve">Ufrezavanje kvarcnog pijeska  </t>
  </si>
  <si>
    <t xml:space="preserve">Ufrezavanje kvarcnog pijeska u postojeći plodni sloj rotodrljačom radi poboljšavanja vodno zračnih osobina tla. Stavka se izvršava u više navrata. </t>
  </si>
  <si>
    <t>01.02.06.</t>
  </si>
  <si>
    <t>Izravnavanje mikrodepresija</t>
  </si>
  <si>
    <t xml:space="preserve">Strojno izravnavanje mikrodepresija cjelokupne površine travnjaka. Izravnavanje se vrši u više navrata, tijekom radova. </t>
  </si>
  <si>
    <t>01.02.07.</t>
  </si>
  <si>
    <t>Fino planiranje površine</t>
  </si>
  <si>
    <t>Fino strojno planiranje površine prije same sjetve koji u jednom prolazu fino rahli i ravna završni sloj površine.</t>
  </si>
  <si>
    <t>01.02.08.</t>
  </si>
  <si>
    <t>Sjetva trave</t>
  </si>
  <si>
    <t xml:space="preserve">Sjetva nogometnog terena sijačicom sa 400 kg travnog sjemena za nogometna igrališta kontinentalnog područja. Stavka uključuje dobavu i dopremu 400 kg travnog sjemena.                  
   </t>
  </si>
  <si>
    <t>01.02.09.</t>
  </si>
  <si>
    <t>Prihrana travnjaka</t>
  </si>
  <si>
    <t xml:space="preserve">Prihrana travnja se vrši u tri navrata.  Svaka od tri prihane iznosi po 250 kg. 
-Prva prihrana travnjaka nakon sjetve sa 250 kg gnojiva.      
-Druga prihrana travnjaka nakon 30 dana od prve prihrane sa 250 kg gnojiva
-Treća prihrana 60 dana od druge prihrane sa 250 kg gnojiva
   </t>
  </si>
  <si>
    <t>UKUPNO RADOVI NA TRAVNJAKU</t>
  </si>
  <si>
    <t>REKAPITULACIJA NAVODNJAVANJE</t>
  </si>
  <si>
    <t>UKUPNO TRAVNJAK</t>
  </si>
  <si>
    <t>NAVODNJAVANJE</t>
  </si>
  <si>
    <t>PRIPREMNI RADOVI I DEMONTAŽE</t>
  </si>
  <si>
    <t>02.01.01.</t>
  </si>
  <si>
    <t>Pripremni radovi</t>
  </si>
  <si>
    <t>pauš.</t>
  </si>
  <si>
    <t>Priprema gradilišta, pregled i ispitivanje postojećih vodovodnih instalacija.</t>
  </si>
  <si>
    <t>02.01.02.</t>
  </si>
  <si>
    <t>Iskolčenje trase cjevovoda</t>
  </si>
  <si>
    <t>UKUPNO PRIPREMNI RADOVI I DEMONTAŽA</t>
  </si>
  <si>
    <t>02.02.01.</t>
  </si>
  <si>
    <t>Strojni iskop - oskrbne i lateralne cijevi</t>
  </si>
  <si>
    <t>02.02.02.</t>
  </si>
  <si>
    <t>Strojni iskop - lateralne cijevi</t>
  </si>
  <si>
    <t>02.02.03.</t>
  </si>
  <si>
    <t>Strojni iskop - Elektro kabela</t>
  </si>
  <si>
    <t>02.02.04.</t>
  </si>
  <si>
    <t xml:space="preserve">Zasip opskrbnih i lateralnih cijevi pijeskom </t>
  </si>
  <si>
    <t>Nabava i doprema materijala za zasip cijevi, te izrada zasipa iznad cijevi od sitnog pijeska.
Zatrpavanje pijeskom visine 20 cm iznad tjemena cijevi.
Obračun po m3 ugrađenog pijeska.</t>
  </si>
  <si>
    <t>02.02.05.</t>
  </si>
  <si>
    <t xml:space="preserve">Zatrpavanje rovova </t>
  </si>
  <si>
    <t>02.02.06.</t>
  </si>
  <si>
    <t>Utovar i odvoz viška materijala iz iskopa na za to predviđenu deponiju. Odnosi se samo na dio materijala koji nije bio upotrebljiv za nasipavanje, tj. prevelike kamene blokove, glinu, ilovaču, lapor i sl. U stavku uključena pristojba za deponiju.
Obaveza izvođača je osiguranje deponije.
Obračun se obavlja po m3 odvezenog materijala na udaljenost na udaljenost do 5 km.</t>
  </si>
  <si>
    <t>BETONSKI I AB RADOVI</t>
  </si>
  <si>
    <t>02.03.01.</t>
  </si>
  <si>
    <t>Okno zdenca</t>
  </si>
  <si>
    <t>Izrada okana zdenca dimenzija svijetlog otvora okna 150/150/195 cm od betona razreda tlačne čvrstoće C30/37, s dodatkom aditiva za postizanje vodonepropusnosti, koji u svemu mora odgovarati Tehničkom propisu za građevinske kontrukcije.
Debljina stijenki okna, te gornje i temeljne ploče iznosi 20 cm. Okno je opremljeno lijevano-željeznim penjalicama za silazak i poklopcem veličine 100/150 cm od kutnog željeza i rebrastog lima 4/5 mm, sve vruće cinčano.
Okno iznutra obraditi cementnim mortom.
Kod izrade svih radnih fuga (spoj vertikalnih i horizontalnih elemenata), obavezno ugraditi PVC traka za brtvljenje spojeva u betonskim građevinama, širine min. 200 mm. Ugradba trake prema uputama proizvođača.
Jediničnom cijenom obuhvatiti sav materijal - šljunak promjera zrna 8-16 mm ispod temeljne ploče u debljini sloja od 10 cm; beton stijenki, te gornje i podložne ploče; armatura; postavljanje i skidanje oplate, ugradnju i zaštitu penjalica i poklopca, obradu stijenki okna, te sav potrošni materijal.
Količine materijala potrebnih za izradu okna zdenca:
- strojni iskop: 6,5 m3
- tampon šljunka: 0,3 m3
- beton: 3,25 m3
- oplata: 24,5 m2
- armatura: 325 kg
- zatrpavanje oko zdenca šljunkom: 3,0 m3
Obračun po komadu kompletno izvedenog okna.</t>
  </si>
  <si>
    <t>UKUPNO BETONSKI I AB RADOVI</t>
  </si>
  <si>
    <t>INSTALATERSKI I MONTAŽNI RADOVI</t>
  </si>
  <si>
    <t>02.04.01.</t>
  </si>
  <si>
    <t>Vodovodne cijevi PE100 63x3,8mm</t>
  </si>
  <si>
    <t xml:space="preserve">Dobava, doprema i polaganje cijevi iz polietilena PE100, 63x3,8mm, SDR17, 10 bara za izvedbu opskrbnih i lateralnih vodova. Stavka uključuje kompletan rad na montaži cijevi, dobavu i ugradnju kvalitetnih spojnica iz polipropilena PN16 za izvedbu kompletnog cjevovoda s ograncima i spojevima na razdjelne i elektromagnetske ventile kao i  fazonskim komadima, spojnicama, spojnim i brtvenim materijalom.
Stavkom nisu obuhvaćeni zemljani radovi.
Obračun po m' cjevovoda. </t>
  </si>
  <si>
    <t>02.04.02.</t>
  </si>
  <si>
    <t>Vodovodne cijevi PE100 50x3mm</t>
  </si>
  <si>
    <t xml:space="preserve">Dobava, doprema i polaganje cijevi iz polietilena PE100, 50x3,0mm, SDR17, 10 bara za izvedbu lateralnih vodova. Stavka uključuje kompletan rad na montaži cijevi, dobavu i ugradnju kvalitetnih spojnica iz polipropilena PN16 za izvedbu kompletnog cjevovoda s ograncima i spojevima na razdjelne i elektromagnetske ventile kao i  fazonskim komadima, spojnicama, spojnim i brtvenim materijalom.
Stavkom nisu obuhvaćeni zemljani radovi.
Obračun po m' cjevovoda. </t>
  </si>
  <si>
    <t>02.04.03.</t>
  </si>
  <si>
    <t>Vodovodne cijevi PE100 32x1,9mm</t>
  </si>
  <si>
    <t xml:space="preserve">Dobava, doprema i polaganje cijevi iz polietilena PE100, 32x1,9mm, SDR17, 10 bara za priključake za ručno zalijevanje. Stavka uključuje kompletan rad na montaži cijevi, dobavu i ugradnju kvalitetnih spojnica iz polipropilena PN16 za izvedbu kompletnog cjevovoda s ograncima i spojevima na razdjelne i elektromagnetske ventile kao i  fazonskim komadima, spojnicama, spojnim i brtvenim materijalom.
Stavkom nisu obuhvaćeni zemljani radovi.
Obračun po m' cjevovoda. </t>
  </si>
  <si>
    <t>02.04.04.</t>
  </si>
  <si>
    <t xml:space="preserve">Kuglasta slavina DN 40 </t>
  </si>
  <si>
    <t>Kuglasta slavina promjera R1"1/2 (DN40) za ugradnju na sklopove ventilskih okana. Stavka uključuje jedno koljeno 90° i dvije niple dimenzija 1"1/2 i jedan adapter PE 63x1"1/2, te pripadajući brtveni materijal. 
Obračun po komadu.</t>
  </si>
  <si>
    <t>02.04.05.</t>
  </si>
  <si>
    <t xml:space="preserve">Kuglasta slavina DN 25 </t>
  </si>
  <si>
    <t>Kuglasta slavina promjera R1" (DN25) za ugradnju na priključke za ručno zalijevanje
Obračun po komadu.</t>
  </si>
  <si>
    <t>02.04.06.</t>
  </si>
  <si>
    <t>Hidraulički elektromagnetni ventil</t>
  </si>
  <si>
    <t>kompl.</t>
  </si>
  <si>
    <t>Dobava i ugradnja hidrauličkog elektromagnetskog ventila R1"1/2 s regulatorom  protoka i špulom napona 24V. Stavka uključuje dobavu i ugradnju odgovarajućeg navojnog komada (T-komad ili koljeno 1"1/2") i niple za izradu ventilskog sklopa, kao prema projektnom rješenju u prilogu, sa svim potrebnim brtvenim i potrošnim materijalom, te dvije vodotijesne spojnice s izolacijskim gelom za spajanje na kabelsku kanalizaciju automatike. 
Obračun po kompletu.</t>
  </si>
  <si>
    <t>02.04.07.</t>
  </si>
  <si>
    <t>Okno od polietilena 701x533x307 mm</t>
  </si>
  <si>
    <t>Dobava i ugradnja kvalitetnog tipskog okna iz ojačanog polipropilena, s poklopcem i ključem, za smještaj elektromagnetskih i razdjelnih ventila, dim. 701x533x307mm, tolerancija 2%.
Obračun po komadu,.</t>
  </si>
  <si>
    <t>02.04.08.</t>
  </si>
  <si>
    <t>Okruglo okno od polietilena</t>
  </si>
  <si>
    <t>Dobava i ugradnja kvalitetnog okruglog tipskog okna iz ojačanog polipropilena, s poklopcem i ključem, za smještaj priključaka za ručno zalijevanje.
Obračun po komadu.</t>
  </si>
  <si>
    <t>02.04.09.</t>
  </si>
  <si>
    <t>Dinamički pop-up rasprskivač</t>
  </si>
  <si>
    <t>Dobava i ugradnja dinamičkog pop-up rasprskivača s priključkom 1", za maksimalni domet 25m. Rasprskivač se pri ugradnji ugrađuje na visinu cca 2 cm ispod kote gotovog terena. Stavka uključuje izvedbu spoja na cjevovod, prema detalju ugradnje u prilogu. Stavka uključuje dobavu i ugradnju slijedećih elemenata:
- Obujmica PN16 s vijcima iz nehrđajućeg čelika (za PE50 ili 63mm)
- Tipski zglobni priključak s brtvama i dva koljena R1"M za spajanje rasprskivača na cjevovod
- U stavku uključiti brtveni i potrošni materijal, te sve radove na ugradnji odgovarajuće dizne rasprskivača,  visinsko podešavanje i podešavanje kuta rada. Detaljan raspored prema grafičkom prilogu iz projekta. 
Obračun po kompletu.</t>
  </si>
  <si>
    <t>02.04.10.</t>
  </si>
  <si>
    <t>Digitalnog programatora</t>
  </si>
  <si>
    <t>Dobava i ugradnja digitalnog programatora  s 2 x modul od 6 stanica  za proširenje kapaciteta za upravljanje s 14 hidrauličkih elektromagnetskih ventila. Stavka uključuje sve radove, ovjesni i potrošni materijal za ugradnju programatora.
Obračun po kompletu.</t>
  </si>
  <si>
    <t>02.04.11.</t>
  </si>
  <si>
    <t>Oborinski senzor</t>
  </si>
  <si>
    <t>Dobava i ugradnja oborinskog senzora s mogućnošću podešavanja granične vrijednosti oborine. U stavku uključiti potreban ovjesni pribor za ugradnju senzora na mjesto izloženo oborini, zaštićeno od vandalizma, prema uputi nadzorne službe.
Obračun po kompletu.</t>
  </si>
  <si>
    <t>02.04.12.</t>
  </si>
  <si>
    <t>Električni kabel</t>
  </si>
  <si>
    <r>
      <t xml:space="preserve">Dobava, doprema i polaganje električnog kabla 5 x 1 mm2 za podzemnu </t>
    </r>
    <r>
      <rPr>
        <sz val="10"/>
        <rFont val="Arial Narrow"/>
        <family val="2"/>
        <charset val="238"/>
      </rPr>
      <t>ugradnju,</t>
    </r>
    <r>
      <rPr>
        <sz val="10"/>
        <rFont val="Arial"/>
        <charset val="238"/>
      </rPr>
      <t xml:space="preserve"> za napajanje elektroventila. Kabel se polaže jednim dijelom u isti rov s vodovodnom instalacijom, jednim dijelom u zaseban rov prema nacrtima. U količinu je uračunato 15% izduljenja za kompenzaciju termičkog stezanja, neravnost trase i slobodne odsječke kabla uz ventilska okna.
Obračun po m'.</t>
    </r>
  </si>
  <si>
    <t>02.04.13.</t>
  </si>
  <si>
    <t>Bunarska pumpa</t>
  </si>
  <si>
    <t>Doprema, nabava i montaža  potopne, višestupanjske pumpa s podvodnim motorom za transport tehnološke i pitke vode s radijalnim ili
poluaksijalnim radnim kolima u izvedbi sloga za okomitu i vodoravnu instalaciju, s integriranom blokadom povratnog toka.
Jednofazni ili trofazni motor, postojan na koroziju, za izravno pokretanje s punjenjem vode i glikola. Samopodmazujući ležajevi, hermetički saliveni s lakiranim namotom, namočeni u smoli. Do hlađenja motora dolazi preko transportnog medija. Zbog toga agregat mora uvijek raditi u uronjenom stanju. Morate se pridržavati graničnih vrijednosti maks. temperature medija i minimalne brzine strujanja. Do okomitog postavljanja može doći po izboru sa ili bez rashladnog plašta. Do vodoravnog postavljanja uvijek mora doći u spoju s rashladnim plaštom.
Opseg isporuke:
- Pumpa s podvodnim motorom s priključnim kabelom 
- Varijanta kod izmjenične struje uklj. rasklopni ormar s kondenzatorom, termičkom zaštitom motora i sklopkom za uključivanje/isključivanje
- Upute za ugradnju i uporabu
Pogonski podatci
Medij: Voda 100 %
Temperatura medija: 20,00 °C
Količina protoka: 4,00 l/s
Visina dobave: 70,00 m
Maks. visina dobave: 98,59 m
Obračun po kompletno montiranoj i puštenoj u rad bunarskoj pumpi.</t>
  </si>
  <si>
    <t>02.04.14.</t>
  </si>
  <si>
    <t>Hidrostanica navodnjavanja</t>
  </si>
  <si>
    <t>Doprema, nabava i montaža uređaja za dizanje tlak u vanjskoj hidrantskoj mreži. Predviđen je uređaj kao protupožarna stanica s tri paralelno spojene crpke montirane na zajednički okvir. Predviđeno je postrojenje s 2 normalno usisavajuće, paralelno spojene, vertikalne visokotlačne centrifugalne pumpe od plemenitog čelika u izvedbi sa suhim rotorom, pri čemu svaka pumpa raspolaže jednim pretvaračem frekvencije. Montirano je na osnovnom okviru s cjevovodnim sustavom od plemenitog čelika, uključujući regulacijski i upravljački uređaj sa svim potrebnim mjernim i postavnim
uređajima.
Tehničke karakteristike :
Q (ukupni)=4 l/s 
H=6,5 bar 
H (Q=0)=8,0 bar 
N= 3,89 kW (3~400V/50Hz)</t>
  </si>
  <si>
    <t>Protupožarni uređaj potrebno je kompletirati sa slijedećom opremom (nije uračunato u ovu stavku): 
- Prekidač s plovkom - kao signal zaštite od nedostatka vode 
- prirubnički ventili  na priključcima
- usisna košara 
- cijevni kompenzator vibracija na priključku hidrostanice.
Puštanje u pogon hidrostanice treba biti izvedeno od strane servisa ovlaštenog od proizvođača ugrađene opreme.
Obračun po kompletno montiranoj i puštenoj u rad hidrostanici s opremom.</t>
  </si>
  <si>
    <t>02.04.15.</t>
  </si>
  <si>
    <t>Ispitivanje gotove mreže za navodnjavanje na probni tlak od 6 bara u trajanju najmanje 0,5 sati ili dok se ne pregledaju svi spojevi.
Ispitivanje provesti prema važećim propisima i tehničkim uvjetima ovog projekta. Ispitivanje se vrši uz prisustvo nadzornog inženjera, a o rezultatima ispitivanja se mora sastaviti zapisnik. 
U stavku je uključena voda, dobava pumpe i mjernog uređaja kao i ostalog potrebnog pribora za provedbu tlačne probe.
Obračun po m' ispitane mreže.</t>
  </si>
  <si>
    <t>UKUPNO INSTALATERSKI I MONTAŽERSKI RADOVI</t>
  </si>
  <si>
    <t>02.05.01.</t>
  </si>
  <si>
    <t>Ispiranje lateralne instalacije po sekcijama i funkcionalne probe instalacije na pritisak u prisustvu nadzorne službe.</t>
  </si>
  <si>
    <t>02.05.02.</t>
  </si>
  <si>
    <t>Puštanje sustava u probni pogon u trajanju 1 tjedan, s programiranjem, praćenjem rada, optimizacijom i obukom korisnika.</t>
  </si>
  <si>
    <t>UKUPNO NAVODNJAVANJE</t>
  </si>
  <si>
    <t>DRENAŽA</t>
  </si>
  <si>
    <t>IZRADA DRENAŽE</t>
  </si>
  <si>
    <t>03.01.01.</t>
  </si>
  <si>
    <t>03.01.02.</t>
  </si>
  <si>
    <t xml:space="preserve">Rad obuhvaća strojni iskop materijala za drenažni rov u “C” kategoriji tla poprečnog presjeka prema projektu. </t>
  </si>
  <si>
    <t>Izrada drenaže, prema kotama i detaljima danim projektom. Rad obuhvaća iskop zemlje, postavljanje PVC drenažne cijevi omotane geotekstilom. Stavkom je obuhvaćen sav potreban rad i materijal do dovršenja drenažnog jarka. Drenažni jarak se oblaže geotekstilom, te se zatrpava drenažnim šljunkom, stavkom obuhvatit i izvedbu spoja na postojeću linijsku kanalicu, spoj se izvodi bušenjem.</t>
  </si>
  <si>
    <t>Rad se mjeri i obračunava po metru dužnom (m´) izvedenog drenažnog sustava prema projektu.</t>
  </si>
  <si>
    <t>03.01.03.</t>
  </si>
  <si>
    <t>Izrada drenaže DN 80</t>
  </si>
  <si>
    <t>Izrada drenaže, prema kotama i detaljima danim projektom. Rad obuhvaća iskop zemlje, postavljanje PVC drenažne cijevi omotane geotekstilom. Stavkom je obuhvaćen sav potreban rad i materijal do dovršenja drenažnog jarka. Drenažni jarak se oblaže geotekstilom, te se zatrpava drenažnim šljunkom.</t>
  </si>
  <si>
    <t>Stavkom obuhvaćeno:                                                                                                                             - strojni iskop rova  0,17 m3/m'                                                                                                                                                                                                             - PVC drenažna cijev   Ø80mm/m'                                                                                                       - geotekstil 1,2m2/m'                                                                                                                                                  -  drenažni šljunak 0,12 m3/m'     
- nasip materijalom iz iskopa (bez primjesa humusa) 0,05 m3/m'</t>
  </si>
  <si>
    <t>03.01.04.</t>
  </si>
  <si>
    <t>Utovar i odvoz viška materijala iz iskopa na deponiju, koju osigurava izvođač radova. Odnosi se samo na dio materijala koji nije bio upotrebljiv za nasipavanje, tj. prevelike kamene blokove, glinu, ilovaču, lapor i sl. U stavku uključena pristojba za deponiju.
Obaveza izvođača je osiguranje deponije.</t>
  </si>
  <si>
    <t>UKUPNO MONTAŽERSKI RADOVI - DRENAŽA</t>
  </si>
  <si>
    <t>REKAPITULACIJA DRENAŽA</t>
  </si>
  <si>
    <t>UKUPNO DRENAŽA</t>
  </si>
  <si>
    <t>ZDENAC</t>
  </si>
  <si>
    <t>IZRADA PROGRAMA RADOVA</t>
  </si>
  <si>
    <t>UKUPNO IZRADA PROGRAMA RADOVA</t>
  </si>
  <si>
    <t>IZVEDBA ZDENCA</t>
  </si>
  <si>
    <t>04.02.01.</t>
  </si>
  <si>
    <t>04.02.02.</t>
  </si>
  <si>
    <t>Dobava vode za potrebe busenja</t>
  </si>
  <si>
    <t>04.02.03.</t>
  </si>
  <si>
    <t>04.02.04.</t>
  </si>
  <si>
    <t>Busenje reverznom metodom promjerom # 500 mm, uz ispiranje bušotine vodom iii laganom bentonitskom isplakom.</t>
  </si>
  <si>
    <t>04.02.05.</t>
  </si>
  <si>
    <t>Dobava i ugradnja punih PVC cijevi, promjera 200 mm</t>
  </si>
  <si>
    <t>04.02.06.</t>
  </si>
  <si>
    <t>Dobava i ugradnja PVC sita, otvora 1 mm, promjera 200 mm</t>
  </si>
  <si>
    <t>04.02.07.</t>
  </si>
  <si>
    <t>Dobava i ugradnja kvarcnog sljunka, granulacije 1-3 mm</t>
  </si>
  <si>
    <t>04.02.08.</t>
  </si>
  <si>
    <t>Dobava i ugradnja kvalitetnog glinenog tampona, s dodatkom bentonita.</t>
  </si>
  <si>
    <t>04.02.09.</t>
  </si>
  <si>
    <t>Osvajanje i ciscenje zdenca otvorenim air-liftom.</t>
  </si>
  <si>
    <t>04.02.10.</t>
  </si>
  <si>
    <t>Pokusno crpljenje (testiranje izdasnosti) u koracima.</t>
  </si>
  <si>
    <t>04.02.11.</t>
  </si>
  <si>
    <t>UKUPNO IZRADA ZDENCA</t>
  </si>
  <si>
    <t>04.03.</t>
  </si>
  <si>
    <t>REKAPITULACIJA ZDENAC</t>
  </si>
  <si>
    <t>UKUPNO ZDENAC</t>
  </si>
  <si>
    <t>OPREMA TERENA</t>
  </si>
  <si>
    <t>ARMIRANO BETONSKI RADOVI</t>
  </si>
  <si>
    <t>05.01.03.</t>
  </si>
  <si>
    <t>Temelji za nosače zaštitne mreže iza gola</t>
  </si>
  <si>
    <t>Izrada betonskih temelja samaca za aluminijske stupove - nosače zaštitne mreže iza golova. Dimenzija temelja samaca 50x50x80 cm. Stavka uključuje strojni i ručni iskop tla, odvoz materijala na gradilišnu deponiju  (uključena pristojba za deponiju) i planiranje istog materijala, dobavu i ugradnju betona C 25/30, dobavu i ugradnju potrebne armature B500B (70kg/m3 betona). Stavka uključuje kompletan rad i potreban materijal do potpune gotovosti i funkcionalnosti. Obračun za komplet izvedbu. Stavka uključuje sav rad i potreban materijal.</t>
  </si>
  <si>
    <t>Temelji za jarbole</t>
  </si>
  <si>
    <t>Izrada armirano betonskih temelja samaca za postavu tri jarbola. Dimenzija temelja samaca 80x80x100 cm. Stavka uključuje strojni i ručni iskop tla, odvoz materijala na gradilišnu deponiju  (uključena pristojba za deponiju) i planiranje istog materijala, dobavu i ugradnju betona C 25/30, dobavu i ugradnju potrebne armature B500B (70kg/m3 betona). Stavka uključuje kompletan rad i potreban materijal do potpune gotovosti i funkcionalnosti. Obračun za komplet izvedbu.</t>
  </si>
  <si>
    <t>Temelji za golove</t>
  </si>
  <si>
    <t>Izrada betonskih temelja samaca za aluminijske golove. Dimenzija temelja samaca 80x80x100 cm.Stavka uključuje strojni i ručni iskop tla, odvoz materijala na gradilišnu deponiju (uključena pristojba za deponiju) i planiranje istog materijala, dobavu i ugradnju betona C 25/30, dobavu i ugradnju potrebne armature B500B (70kg/m3 betona). Potrebno je pripremiti temelj za način učvršćenja, sidrenja stupova golova.Stavka uključuje kompletan rad i potreban materijal do potpune gotovosti i funkcionalnosti. Obračun za komplet izvedbu. Stavka uključuje sav rad i potreban materijal.</t>
  </si>
  <si>
    <t>UKUPNO ARMIRANO BETONSKI RADOVI</t>
  </si>
  <si>
    <t>OPREMA</t>
  </si>
  <si>
    <t>Nogometni golovi</t>
  </si>
  <si>
    <t>Nogometni aluminijski demontažni gol bijele boje dimenzija 752 x 244 cm, ovalni profili 120/100 mm, prečka u jednom komadu certificirani prema DIN EN 748 standardu ili jednakovrijedno sa ugrađenim plastičnim zakačkama za mrežu, sa podnim podiznim držačima mreža i uspravnim nosačima mreža, sa pripadajućim čahurama za ugradnju.Dobava,  doprema i ugradnja.</t>
  </si>
  <si>
    <t>Mreže za nogometne golove</t>
  </si>
  <si>
    <t>Mreža za nogometni gol dimenzija 750 x 250 x 200/200 cm, izrađena iz polipropilena debljine 5 mm. 
Dobava, doprema i ugradnja.</t>
  </si>
  <si>
    <t>Korner zastavica</t>
  </si>
  <si>
    <t xml:space="preserve">Korner plastični štap, zglobni žute boje, promjera 28 mm, visine 150 cm, sa fluorescentnom platnenom zastavicom, blokerem i čahurom za ugradnju. Isporučuje se u kompletu od 4 kom.
Dobava, doprema i ugradnja.  </t>
  </si>
  <si>
    <t>Bojanje linija</t>
  </si>
  <si>
    <t xml:space="preserve">Izvodi se markiranje potrebnih točaka za označavanje linija igrališta ekološkom bojom za odigravanje nogometnih utakmica.  Stavka uključuje geodetsku izmjeru, označavanje i bojanje linija. Radovi se izvode prema projektnoj dokumenataciji. 
Dobava, doprema i ugradnja.                                                                                                                                   </t>
  </si>
  <si>
    <t>Stupovi za zaštitnu mrežu iza golova</t>
  </si>
  <si>
    <t xml:space="preserve">Stup aluminijski ovalni 120 x 100 mm, u boji aluminija za zaštitne mreže iza nogometnih golova visine 6 m iznad zemlje, sa čahurama, komplet od 5 stupova na razmaku od 5 metara za ukupnu dimenziju 20 x 6 m. Komplet uključuje gornji povezni profil između stupova sa plastičnim držačima mreža i donji sistem učvršćenja mreža koji se sastoji od vijaka, karabinera, navojnog zatezača, sajle i zaštite kraja sajle.
Dobava, doprema i ugradnja.   </t>
  </si>
  <si>
    <t xml:space="preserve">Zaštitna mreža </t>
  </si>
  <si>
    <t xml:space="preserve">Zaštitna plastična mreža debljine niti 3 mm, oko 12 x 12 cm, zelena, obrubljena sa sve četiri strane, dimenzije 20 x 6 m (120 m2).
Dobava, doprema i ugradnja.                                                                                                                           </t>
  </si>
  <si>
    <t>Jarboli za zastave</t>
  </si>
  <si>
    <t xml:space="preserve">Jarbol za zastave aluminijski ovalni 120 x 100 mm u boji aluminija visine 6 m iznad zemlje, sa sistemom za podizanje i spuštanje zastava i sa čahurom za ugradnju.
Dobava, doprema i ugradnja.                                                                                                                               </t>
  </si>
  <si>
    <t>Kućica za delegata i 4 suca</t>
  </si>
  <si>
    <t>Kućica za rezervne igrača-obje momčadi</t>
  </si>
  <si>
    <t>UKUPNO OPREMA</t>
  </si>
  <si>
    <t>UKUPNO OPREMA TERENA</t>
  </si>
  <si>
    <t>NAVODNJAVANJE I DRENAŽA</t>
  </si>
  <si>
    <t>Izrada drenaže DN 160</t>
  </si>
  <si>
    <t xml:space="preserve">Stavkom obuhvaćeno:                                                                                                                             - strojni iskop rova  0,22 m3/m'                                                                                                                                                                                                             - PVC drenažna cijev   Ø160mm/m'                                                                                                       - geotekstil 1,4m2/m'                                                                                                                                                  -  drenažni šljunak 0,15 m3/m'   
- nasip materijalom iz iskopa (bez primjesa humusa) 0,06 m3/m'  </t>
  </si>
  <si>
    <t>Svi materijali koji se ugrađuju moraju zadovoljiti uvjete iz Tehničkog propisa o građevnim proizvodima               (NN 35/18) ili jednakovrijedno.</t>
  </si>
  <si>
    <t>Izvođač je dužan pridržavati se svih važećih zakona i propisa i to naročito Zakona o gradnji, Zakona o zaštiti na radu i važećih (HRN EN) ili jednakovrijednim.</t>
  </si>
  <si>
    <t>Izvođač je dužan, u okviru ugovorene cijene, ugraditi propisani adekvatan i prema normama (HRN EN) ili jednakovrijednim atestiran materijal.</t>
  </si>
  <si>
    <t>Pod tim nazivom se podrazumjeva cijena materijala tj. dobavna cijena i to kako glavnog materijala, tako i pomoćnog, veznog materijala i sl., a upotrebljeni materijal, kojeg izvođač dobavlja i ugrađuje, mora odgovarati standardima (HRN EN) ili jednakovrijednim i za iste dostaviti važeće izjave o svojstvima i to prije početka pojedinih radova. Sve materijale izvođač mora redovno i pravovremeno dobaviti da ne dođe do zastoja u građenju.</t>
  </si>
  <si>
    <t>U cijenu materijala uključena je i cijena transportnih troškova bez obzira na prijevozno sredstvo sa svim prijenosima, utovarima i istovarima, te uskladištenje i čuvanje na gradilištu od unošenja (prebacivanje, zaštita i sl.), kao i davanje potrebnih uzoraka. Uzorke materijala završnih obrada dostaviti nadzornom inženjeru na pismeno odobrenje (odabir i prihvaćanje) prije ugradbe.</t>
  </si>
  <si>
    <t xml:space="preserve">Sve radove izvesti od kvalitetnog materijala, prema opisu pojedinih stavaka troškovnika i uvodnih općih opisa pojedinih grupa radova, nacrtima, detaljima i pismenim odobrenjima. Za sve radove treba primjenjivati važeće zakone, tehničke propise, građevinske norme i priznata pravila struke. Moguća odstupanja treba prethodno dogovoriti s nadzornim inženjerom za svaku pojedinu situaciju uz suglasnost investitora. Tolerancija mjera izvedenih radova dopuštena je prema pravilima  struke, a prema odluci nadzornog inženjera. Sva odstupanja od dogovorenih mjera izvođač mora popraviti o svom trošku. </t>
  </si>
  <si>
    <t>Eventualne izmjene materijala te načina izvedbe tokom građenja moraju se izvršiti isključivo pismenim dogovorom s investitorom i nadzornim inženjerom.</t>
  </si>
  <si>
    <t>Izvedeni radovi moraju u cijelosti odgovarati opisu iz troškovnika, a u tu svrhu investitor i nadzorni inženjer imaju pravo zatražiti izvođača uzorke materijala .</t>
  </si>
  <si>
    <t>Eventualne izmjene  moraju se izvršiti isključivo pismenim dogovorom s nadzornim inženjerom, uz suglasnost investitora, a predloženi materijali moraju sadržavati one karakteristike kao i zamijenski  materijal, odnosno onaj  koji  projekt zahtjeva.</t>
  </si>
  <si>
    <t>Tolerancija mjera izvedenih radova određene su normama ili jednakovrijednim. Sva odstupanja od dogovorenih tolerantnih mjera izvođač je dužan otkloniti o svom trošku. To vrijedi za sve vrste radova, kao što su građevinski, obrtnički i instalaterski, montažerski, opremanje i ostali radovi.</t>
  </si>
  <si>
    <t>Izvođač je dužan dostaviti izvedbene detalje i radioničke nacrte nadzornom inženjeru na pregled i ovjeru izrade istih.</t>
  </si>
  <si>
    <t>Rad obuhvaća, osim opisanog u troškovniku, još prijenose, prijevoze, dizanje, utovare i istovare materijala, pripremanje morta i betona, zaštićivanje konstrukcije od štetnih atmosferskih utjecaja, sve pomoćne radove kao: skupljanje rasutog materijala, održavanje čistoće gradilišta, čišćenje objekta za vrijeme i nakon gradnje i sl.</t>
  </si>
  <si>
    <t>Skele, podupore i  razupore treba također predvidjeti u cijeni. Skele moraju biti u skladu s propisima. Iskopane rovove treba u načelu podupirati ako su dubine preko 1 metar. Osim toga treba ukalkulirati sve potrebne zaštitne ograde, te rampe i mostove za prijevoz materijala u gradnji.</t>
  </si>
  <si>
    <t>Uređenje gradilišta izvođač je dužan izvesti prema planu izvođenja radova. Prilikom izrade sheme organizacije gradilišta predvidjeti: prostorije za svoje urede, osiguranje gradilišta ogradom ili drugim elementima za sigurnost ljudi te zaštitu prometa i objekata, postaviti natpisnu ploču, postaviti dovoljan broj skladišta, pomoćnih radnih prostorija, nadstrešnica, odrediti i urediti prometne i parkirališne površine za vozila, građevnu mehanizaciju i slično te opremu. Izvođač je dužan gradilište sa svim prostorijama i inventarom čistiti i održavati.  Na gradilištu moraju biti poduzete sve  mjere sukladno Pravilniku o zaštiti na radu, prema postojećim propisima. Izvođač je dužan po završetku radova očistiti gradilište, skinuti i odvesti sve ograde, pomoćne objekte i ostalo  kako bi se moglo pristupiti uređenju okoliša.</t>
  </si>
  <si>
    <t xml:space="preserve">Prije početka gradnje potrebno je predvidjeti i planirati sve aktivnosti koje su potrebne da se građevina izgradi u skladu sa važećim zakonima i propisima, u ugovorenom roku i uz poštivanje ugovorenih ekonomsko-financijskih uvjeta.
</t>
  </si>
  <si>
    <r>
      <rPr>
        <b/>
        <i/>
        <sz val="10"/>
        <rFont val="Calibri"/>
        <family val="2"/>
      </rPr>
      <t>Prije početka izvođenja radova izvođač je dužan ograditi gradilište, postaviti table, osigurat sanitarno tehničke uvjete za radnike</t>
    </r>
    <r>
      <rPr>
        <sz val="10"/>
        <rFont val="Calibri"/>
        <family val="2"/>
      </rPr>
      <t xml:space="preserve">. Zauzimanje javne površine uz prometnicu i postavljanje  privremene montažne ograde oko gradilišta visine 2,5 m, sve prema tehnologiji izvoditelja radova i lokalnim prilikama. Površina mora biti  zauzeta u skladu s Rješenjem nadležnog tijela Grada ili Županije za potrebe gradilišta. Ograda mora biti sigurna, ne smije ugrožavati prolaznike i mora biti izvedena obvezno s rasvjetom kao i ostalim znakovima upozorenja postavljenim na vidljivim mjestima, a sve prema Zakonu o zaštiti na radu te Pravilniku o zaštiti na radu na privremenim i pokretnim gradilištima. Izvođač je dužan nabavit, dopremit, montirati (demontirati) metalne gradilišne ploče na metalnoj potkonstrukciji, sa podatcima prema Pravilniku o sadržaju i izgledu ploče kojom se označava gradilište u izvedbi sa noćnom rasvjetom. Osim tabli izvođač je dužan nabaviti, dopremiti, montirati  i demontirati privremene montažne objekate, kontejnere  opremljenie radnim stolom i rad, stolicom za inženjera gradilišta i nadzorne inženjere te priključkom na gradilišni priključak el. energije, doprema i održavanje kemijskih WC-a (min. 4 kom) i sve drugo potrebno  prema Planu uređenja gradilišta (garderoba za radnike i dr.)  </t>
    </r>
  </si>
  <si>
    <t>OPĆI UVJETI ZA PRIJEVOZ MATERIJALA</t>
  </si>
  <si>
    <t>VRSTE BETONA - koristit će se projektirani beton razreda tlačne čvrstoće prema statičkom proračunu, prema HRN EN 206-1:2006 Beton 1.dio: Specifikacije, svojstva, proizvodnja i sukladnost (uključuje amandmane A1:2004 i A2:2005)(EN 206-1:2000+A1:2004+A2:2005) ili jednakovrijedna, kod izvedbe betonskih i armirano betonskih radova treba se u svemu pridržavati postojećih zakona, propisa i normi (TEHNIČKI PROPIS ZA GRAĐEVINSKE KONSTRUKCIJE, NN RH br. 17/2017) ili jednakovrijedna, HRN EN 206:2016 „Beton -- Specifikacija, svojstva, proizvodnja i sukladnost " ili jednakovrijedna, HRN 1128:2007 Beton – „Smjernice za primjenu norme“ ili jednakovrijedna. Prije početka radova izvoditelj je dužan izraditi projekt betona, te redovito pratiti kvalitetu betonskih konstrukcija u skladu sa elementima iz projekta betona.  Prije početka izvedbe betonskih radova treba pregledati i zapisnički konstatirati podatke o agregatu, cementu i vodi, odnosno o faktorima koji će utjecati na kvalitetu radova i ugrađenog betona. Svi materijali moraju odgovarati uvjetima iz Tehničkog propisa o građevnim proizvodima (NN 35/18, 104/19) ili jednakovrijedna.  VRSTE BETONA - koristit će se projektirani beton razreda tlačne čvrstoće prema statičkom proračunu (C16/20, C25/30, C30/37, C 35/45, C40/50, C50/60). Izvoditelj se mora strogo pridržavati razreda tlačne čvrstoće za pojedine konstrukcije prema statičkom proračunu. Beton nabavljati isključivo od certificiranih betonara. Za izradu svih betona upotrijebiti istu vrstu cementa i granulirani agregat.
Osim navedenog izvođač se mora pridržavati svih tehničkih propisa i standarda s obaveznom primjenom za čelik, cement, agregat i ostale materijale.</t>
  </si>
  <si>
    <t>CEMENT
Tehnička svojstva i drugi zahtjevi, te potvrđivanje sukladnosti cementa, određuje se odnosno provodi, ovisno o vrsti cementa, prema Tehničkom propisu za građevinske konstrukcije (NN RH br. 17/2017) ili jednakovrijedno. Tehnička svojstva cementa specificiraju se u projektu betona. Važeće norme za cement za beton su: HRN EN 197-2:2014 „Cement -- 2. dio: Vrednovanje sukladnosti“ ili jednakovrijedna
HRI CEN/TR 14245:2017 „Cement -- Smjernice za primjenu norme EN 197-2 »Vrednovanje sukladnosti«“ ili jednakovrijedna, te sve ostale, a prema Tehničkom propisu o građevnim proizvodima (NN 35/18, 104/19). 
ili jednakovrijedne (navod ili jednakovrijedne se odnosi na svaku normu pojedinačno).  Pri betoniranju jedne cjelovite betonske ili AB konstrukcije upotrijebiti isključivo jednu vrstu cementa.</t>
  </si>
  <si>
    <t xml:space="preserve">Tehnička svojstva i drugi zahtjevi, te potvrđivanje sukladnosti  dodataka za beton, određuje se odnosno provodi, ovisno o vrsti mineralnog dodatka, prema Tehničkom propisu za građevinske konstrukcije (NN 17/17) ili jednakovrijedna.
                                                           </t>
  </si>
  <si>
    <t>Voda koja se koristi prilikom pripreme betona mora imati tehnička svojstva i druge zahtjeve, te potvrđivanje prikladnosti vode prema zahtjevima normi HRN EN 1008:2002 ili jedankovrijedna.</t>
  </si>
  <si>
    <t>Izvoditelj treba izraditi plan uzimanja uzoraka, za pojedine vrste betona, na osnovi operativnog plana radova u suglasnosti sa nadzornim inženjerom.
Ispitivanje očvrsnulog betona će se provoditi na uzorcima uzetim tijekom izvođenja radova. Ispitivanje očvrsnulog betona sastoji se od ispitivanja:
HRN EN 12390-3:2009 ili jednakovrijedno. Ispitivanje očvrsnuloga betona -- 3. dio: Tlačna čvrstoća ispitnih uzoraka (EN 12390-3:2009) ili jednakovorijedno.
Uzorci će se uzimati i njegovati u skladu s HRN EN 12390-2 ili jedankovrijedno.
Uzorci su oblika kocke 15x15x15 cm ili valjka ɸ15/30 cm.
Rezultati ispitivanja će se evidentirati redoslijedom kako su uzimani i grupirati u grupe betona koje su definirane u programu uzimanja kontrolnih betonskih uzoraka.</t>
  </si>
  <si>
    <t xml:space="preserve">Sve troškove oko redovitog ili izvanrednog ispitivanja kvalitete betona snosi izvoditelj radova. Tehnologiju izvedbe, te eventualno prekida, izvesti isključivo prema projektnoj dokumentaciji. Obrada gornjih površina treba biti ravno zaribana, osim gdje se u stavci traži drugačija obrada.  Armirano-betonski elementi moraju imati potpuno ravne i glatke površine i izvode se u pravilu u glatkoj drvenoj ili limenoj oplati. Prilikom betoniranja naročito treba paziti da armatura ostane u položaju predviđenom statičkim proračunom i nacrtom. U jediničnim cijenama betonskih i arm.-betonskih konstrukcija sadržani su svi pripremni radovi, skele, zaštita betona od niskih i visokih temperatura, te ispitivanje uzoraka.  </t>
  </si>
  <si>
    <t>Velike površine betonskih ploča moraju se dilatirati. Prekid pri betoniranju ploča, greda, itd. vršiti po propisima odnosno prema projektnoj dokumrntaciji, a što se upisuje u građevinski dnevnik.</t>
  </si>
  <si>
    <t xml:space="preserve">Sav upotrebljivi materijal mora odgovarati propisima i standardima. Opeka za zidanje mora biti kvalitetna, dobro pečena, a materijal iz kojeg je pravljena ne smije sadržavati salitru. Eventualne izmjene materijala, te način izvedbe tokom gradnje, moraju se izvršiti isključivo pismenim dogovorom s nadzornim inženjerom uz suglasnost investitora. </t>
  </si>
  <si>
    <t xml:space="preserve">Strojno pripremljen beton razastire se do polovine  projektirane visine sloja, potom se postavlja armatura i nastavlja sa razastiranjem betona do pune visine sloja. Beton se vibrira i zaglađuje. Površina mora biti ravna. Maksimalno mjestimično odstupanje od zadane ravnine je +(-) 2mm . </t>
  </si>
  <si>
    <t>Tesarske radove treba izvesti stručno i točno prema opisu, nacrtima, statičkom proračunu i postojećim propisima za drvene konstrukcije - Tehničkom propisu za građevinske konstrukcije (NN 17/17) ili jednakovrijedno.</t>
  </si>
  <si>
    <t>Kod izrade hidroizolacije treba se u potpunosti pridržavati uputstva proizvođača materijala, kako u pogledu pripreme podloge, svih faza rada, zaštite izvedene izolacije, te uvjeta rada (atmosferskih prilika, temperatura i sl.). 
Kod pripreme podloge potrebno je površinu zida ili poda dobro očistiti od svih nečistoća, prašine, krhotina i masnoća, a eventualne veće neravnine kod betonskih površina zapuniti mortom za izravnanje, a u svemu prema uputama proizvođača što može uključivati i mehaničku pripremu površine (pjekarenje ili sačmarenje radi uklanjanja cementnog mlijeka i postizanje otvorene teksture površine).</t>
  </si>
  <si>
    <t>Potrebno je primjenjivati materijale predviđene projektom i toplinske zaštite te dostaviti ateste proizvođača, kako za izolacioni materijal, tako i za sidra kojima se učvrščuje na konstrukciju.</t>
  </si>
  <si>
    <t xml:space="preserve">Ovi opći uvjeti sastavni su dio troškovnika i u svemu ih se treba pridržavati. Sve moguće nejasnoće u opisu stavki troškovnika, ponuditelj je obvezan riješiti prije predavanja ponude s projektantom ili opunomoćenim predstavnikom investitora. Naknadno pozivanje na nejasnoće u troškovniku neće biti priznato niti uvaženo kao razlog za promjenu cijena ili rokova, ili bilo koje ustupke u uvjetima. </t>
  </si>
  <si>
    <t xml:space="preserve">Prije početka izvedbe stolarskih elemenata sve potrebne radioničke nacrte izrađuje izvođač stolarskih radova te s predloženim okovom dostavlja ih na odobravanje nadzoru i investitoru. </t>
  </si>
  <si>
    <t>Tehnička svojstva i drugi zahtjevi za građevne proizvode – prozore i vrata koji se ugrađuju u građevine te način potvrđivanja sukladnosti prozora i vrata s navedenim zahtjevima moraju biti u skladu s važećim propisima, a posebno s Tehničkim propisom za prozore i vrata (NN 69/06) ili jednakovrijedna.</t>
  </si>
  <si>
    <t>Izvođač je dužan prije izvedbe izraditi radioničku dokumentaciju prema stvarnoj izmjeri otvora na gradilištu. Radioničku dokumentaciju sa svim potrebnim detaljima i uzorcima treba prije izvedbe odobriti nadzorni inženjer.</t>
  </si>
  <si>
    <t>Sva stolarija ugrađuje se mokrim ili suhim postupkom, ovisno o opisu same stavke. Prije ugradbe slijepih okvira kod suhog postupka, stolar je dužan prokontrolirati mjere i stanja zapisnički konstatirati.</t>
  </si>
  <si>
    <t>Sva vratna krila izrađuju se prema opisu pojedine stavke, a konstrukcija je roštilj od drvenih letvica s masivnim rubom. Letvice za pričvršćenje stakla na ustakljenim krilima i fiksnim dijelovima od tvrdog drva.</t>
  </si>
  <si>
    <t>Suha ugradnja na slijepi okvir od daske debljine 20mm. Pričvršćenje vijcima. Pokrivne i kutne letve se pribijaju čavlima, a na ulaznim vratima mjedenim vijcima.</t>
  </si>
  <si>
    <t xml:space="preserve">Za svu stolariju vrijedi da u jediničnoj cijeni treba obuhvatiti dobavu, prijevoz i ugradbu stolarije, komplet završno ugrađene, funkcionalne i obrađene, sve ostakljenje u kvaliteti i kvantiteti po opisu, sva brtvljenja i kitanja, sva sidra i  sidrene detalje i profile, sve pokrovne, kutne i kitne letvice i profile, sav okov, uključivo brave i ključeve, podne odbojnike, završnu obradu, te ev.potrebnu radnu skelu za ugradbu. </t>
  </si>
  <si>
    <t>Sve ostalo radi se prema detaljima izvedbenog projekta.</t>
  </si>
  <si>
    <t>Za učvršćenje tereta za GK konstrukciju treba primijeniti specijalna pričvrsna sredstva te se pridržavati uputa o maksimalnom opterećenju. Također je potrebno pripremiti ojačanja u GK zidovima na odgovarajućim pozicijama na koje se monitra oprema.</t>
  </si>
  <si>
    <t>Montažni zidovi od gipskartonskih ploča izvode se od podkonstrukcije - nosivih CW profila od pocinčanog lima debljine 0,7 mm presjeka 50/100 mm na maksimalnom razmaku 41,7 - 62,5 cm (ako stavkom nije drugačije naznačeno) te s donjim i gornjim UW-profilom. Između profila se umeće izolacijski materijal prema HRN EN 13612:2008 ili jednakovrijedna, uzdužan otpor strujanju zraka prema HRN EN ISO 9053-1:2018 ili jednakovrijedna; r ≥ 5kPa • s/m2, razred građevinskog materijala min. B2 ili jednakovrijedna, debljine 100 mm ili jednakovrijedno i osigurava se od micanja.
Kod spoja sa zidom, stropom ili podom na profile se nanosi PE brtvena masa, a posebno i temeljito kod zahtjeva za zaštitu od buke. Sve rubne profile na spojevima s podom, stropom i sa zidovima treba učvrstiti odgovarajućim učvrsnim elementima. Učvrsni element za masivni zid, pod ili strop je tipla s vijkom. Za ostale priključne površine koriste se učvrsna sredstva koja odgovaraju podlozi. Sve profile koji su u dodiru s bočnim zidovima i s podom odn. stropom treba prije montaže obložiti samoljepivom PE brtvenom trakom odgovarajuće širine.</t>
  </si>
  <si>
    <t>Sve radove treba izvesti po detaljnim nacrtima, opisima troškovnika, tehničkim propisima i nadzornog inženjera.</t>
  </si>
  <si>
    <t>Materijali za soboslikarsko ličilačke radove moraju biti prema standardu HRN H.C1.001 ili jednakovrijedno i HRN H.C1.002 ili jednakovrijedno.</t>
  </si>
  <si>
    <t>Pločice treba brusiti nakon rezanja, a polagati ih reška na rešku. Za formiranje reške potrebno je koristiti plastične križiće širine prema opisu u pojedinoj stavci. Pri polaganju pločica, nakon završetka svakog reda pločice se peru uvijek odozgo prema dolje. Za rubove kod zida ugraditi rubne štitnike od inox-a ili Al profila sa zaobljenim rubovima.</t>
  </si>
  <si>
    <t>Nakon završenog polaganja pločica izvršiti fugiranje masom za fugiranje u boji koja je u skladu sa pločicama.</t>
  </si>
  <si>
    <t>Sve pločice koje se ugrađuju moraju biti sukaldne troškovničkim stavkama.</t>
  </si>
  <si>
    <t>Eventualne izmjene materijala, te način izvedbe tokom gradnje moraju se izvršiti isključivo pismenim dogovorom sa nadzornim inženjerom uz sugalsnost investitora.</t>
  </si>
  <si>
    <t>Za sva rezanja na gradilištu, treba upotrebljavati alate koje propisuje proizvođač, odnosno dodatno antikorozivno zaštiti elemente na mjestu eventualnog oštećenja.</t>
  </si>
  <si>
    <t>Razne standardne detalje, spajanje lima pertlanjem, zakivanjem ili lemljenjem izvesti prema pravilima struke i važećim tehničkim uslovima ili jednakovrijednim.</t>
  </si>
  <si>
    <t>Eventualne promjene detalja ili vrsta materijala obavezno dogovoriti s nadzornim inženjerom.</t>
  </si>
  <si>
    <t>Radovi se obavezno moraju izvesti u skladu s odredbama “Pravilnika o tehničkim normativima za projektiranje i izvođenje završnih radova u građevinarstvu”, Sl. list br. 21/90. god. ili jednakovrijednim.</t>
  </si>
  <si>
    <t>Svi radovi moraju biti izrađeni u skladu sa zahtjevima važećih standarda i u skladu sa pravilima struke , te prema Pravilniku o tehničkim normativima za projektiranje i izvođenje završnih radova u građevinarstvu ili jednakovrijednim.</t>
  </si>
  <si>
    <t>Također, svi bravarski radovi i čelične konstrukcije moraju se izvesti prema nacrtima i opisu troškovnika.</t>
  </si>
  <si>
    <t>Antikorozivna zaštita čeličnih dijelova mora biti u skladu sa važećim propisima ili jednakovrijednim. Kompletna površinska obrada svih materijala mora biti u skladu sa važećim propisima i uputama proizvođača primjenjenog materijala (sredstva) ili jednakovrijednim.</t>
  </si>
  <si>
    <t>Svi definitivno izrađeni izvedbeni nacrti i detalji, predočeni uzorci okova odnosno predočeni prospekti tipiziranih elemenata moraju biti potpisani od starne nadzornog inženjera i investitora.</t>
  </si>
  <si>
    <t>Svi tehnički i fizikalni zahtjevi trebaju biti ispunjeni prema propisima. Konstrukcija mora biti dimenzionirana tako da sigurno prihvaća opterećenja  funkcije elemenata. 
Sve nosive dijelove statički provjeriti.</t>
  </si>
  <si>
    <t xml:space="preserve">Sav okov treba biti kvalitetne izvedbe i sa detaljima bravarije predočen nadzornom inženjeru. Ukoliko izvođač nije u mogućnosti ugraditi okov naveden u Specifikacijama stavaka, treba ponuditi drugi iste kvalitete, o čemu će se pismeno usaglasiti sa nadzorni inženjerom i investitorom. Bez pismenog  odobrenja nije moguće započeti s proizvodnjom. </t>
  </si>
  <si>
    <t>Kod izvedbe čelične konstrukcije treba se u svemu pridržavati postojećih zakona, propisa i normi (Tehnički propisi za građevinske konstrukcije NN 17/17) ili jednakovrijedno, te projekta konstrukcije.</t>
  </si>
  <si>
    <t>S izvođenjem čelične konstrukcije smije se započeti isključivo nakon ovjere radioničke dokumentacije od strane nadzornog inženjera. Sve navedeno obavezno uključiti u jediničnu cijenu.</t>
  </si>
  <si>
    <t>Za čeličnu konstrukciju odabran je sustav antikorozivne zaštite S3.21 ili jednakovrijedan prema Tab.A.3 (kategorija korozivnosti C3) ili jednakovrijedna za očekivanu trajnost zaštite (dugo) preko 20 godina prema HRN EN ISO 12944-1:2018 ili jednakovrijedna.
Cijeli sustav zaštite od korozije izvodi se u radionici, a samo se popravci ( od zavarivanja na gradilištu i eventualnog oštećenja kod transporta) izvode na gradilištu.</t>
  </si>
  <si>
    <t>Izvođač je dužan prije izrade predočiti nadzornom inženjeru radioničke detalje radi odobrenja.</t>
  </si>
  <si>
    <t>Kod spajanja različitih materijala mora se osigurati da ne dođe do korozije. Vezovi i učvršćenja moraju biti takvi da se uslijed temperaturnih promjena ne dođe do teškoća u funkciji pojedinih elemenata.</t>
  </si>
  <si>
    <t>Ako koja stavka nije izvođaču jasna, mora prije predaje ponude tražiti pojašnjenje investitora. Eventualne izmjene materijala te načina izvedbe tijekom gradnje moraju se izvršiti isključivo pismenim dogovorom sa nadzornim inženjerom. Sve višeradnje koje neće biti na taj način utvrđene neće se priznati.</t>
  </si>
  <si>
    <t>Svi radovi moraju biti izrađeni u skladu sa zahtjevima važećih standarda i u skladu s važećim normama (prema Tehničkom propisu za građevinske konstrukcije NN 17/17) ili jednakovrijedna, kao i prema podacima iz projekta.</t>
  </si>
  <si>
    <t>Svi bravarski radovi i čelične konstrukcije moraju se izvesti prema nacrtima, opisu troškovnika i uputama nadzornog inženjera.</t>
  </si>
  <si>
    <t>Prije početka radova, Izvoditelj je dužan izvršiti pripremne radnje propisane Zakonom o gradnji (NN br. 153/13, 20/17, 39/19, 125/19) ili jednakovrijedna i Zakonom o zaštiti na radu (NN 71/14, 118/14, 154/14 , 94/18, 96/18) ili jednakovrijedna. Sva tehnička rješenja koja Izvoditelj predlaže i primjenjuje moraju biti usklađena s HRN-ma  ili jednakovrijedna i propisima te usvojenim EN ili jednakovrijedna (kada je zakonom utvrđena njihova obvezna primjena), a u u ostalom dijelu primjenjuju se sljedeće EN ili jednakovrijedne za materijal upotrebljen pri izradi bravrskih radova:</t>
  </si>
  <si>
    <t>Sav materijal koji se upotrebljava za izradu bravarskih radova mora odgovarati važećim standardima i normativima ili jednakovrijednim.</t>
  </si>
  <si>
    <t>Prije pokretanja proizvodnje konstrukcijski i radionički nacrti, odnosno sheme ugradnje predaju se inženjeru gradilišta i stručnom nadzoru.</t>
  </si>
  <si>
    <t>Antikorozivna zaštita čeličnih dijelova mora biti u skladu s važećim propisima ili jednakovrijednim. Kompletna površinska obrada svih materijala mora biti u skladu s važećim propisima i uputama proizvođača primjenjenog materijala (sredstva). Sva bravarija mora prije otpreme na gradilište biti pjeskarena i ličena pravim temeljnim slojem, ili pocinčana ukoliko je tako u stavci definirano.</t>
  </si>
  <si>
    <t>premazivanjem (radionička izvedba) 2-K epoksidni temeljni sloj s cink-fosfatom; odnosno temeljnim slojem s 2-K-epoksidnim željeznim tinjcem ili jednakovrijedna.</t>
  </si>
  <si>
    <t>Svi definitivno izrađeni izvedbeni nacrti i detalji, predočeni uzorci okova odnosno predočeni prospekti tipiziranih elemenata moraju biti potpisani od strane nadzornog inženjera i investitora. Odgovornost za tehničku pravilnost, čvrstoću, brtve itd. pak nakon odobrenja izvedbenih detalja, u cjelosti preuzima izvođač radova.</t>
  </si>
  <si>
    <t>Prilikom izvođenja radova mora se izvođač striktno pridržavati usvojenih, materijala i ovjerenih detalja.</t>
  </si>
  <si>
    <t>Prije početka izvođenja radova izvođač je dužan ograditi gradilište, postaviti table, osigurat sanitarno tehničke uvjete za radnike.</t>
  </si>
  <si>
    <t>Naglašavamo da je strogo zabranjeno uporaba postojeće novoizgrađene atletske staze. Bilo kakvo prometovanje, hodanje, odlaganje građevinskog materijala ili alata, bilo kakva vrsta radnji. Također je potrebno u dijelovima atletske staze uz koju se izvode radovi zaštiti stazu, od bilo kakvih nečistoća i prljavština.</t>
  </si>
  <si>
    <t>Naglašavamo da je strogo zabranjeno uporaba postojeće novoizgrađene atletske staze. Bilo kakvo prometovanje, hodanje, odlaganje građevinskog materijala ili alata, bilo kakvu vrstu radnji. Također je potrebno u dijelovima atletske staze uz koju se izvode radovi zaštiti stazu, od bilo kakvih nečistoća i prljavština.</t>
  </si>
  <si>
    <t>Izrada  geodetske dokumentacije, odgovarajućih geodetskih elaborata i tehničkih izvješća o izvedenim geodetskim radovima.  Izrada elaborata  iskolčenja s ovjerom u katastru, iskolčenje svih potrebnih točaka, visina , osi, trasa budućih instalacija tijekom gradnje, te  izrada geodetskih elaborata izvedenog stanja svih građevina i instalacija (položenog kabela, trase plinovoda, trase vodovoda i kanalizacije, provedba  stanja  u katastru  i zemljišnim knjigama.</t>
  </si>
  <si>
    <t>Uklanjanje postojećih tribina koje su izgrađene od armirano - betonskih i opekarsih elementa, na stadionu tlocrtne površine cca 316,0 m2.  Uklanjanje izvesti prema projektu uklanjanja. U cijenu uključiti sav rad, potrebne strojeve, utovar, odvoz materijala na deponiju i taksu. Obračun po komadu.</t>
  </si>
  <si>
    <t>U svim stavkama koje uključuju odvoz viška materijala i svih vrsta materijala (iz različitih vrsta iskopa, rušenja itd..), na odlagalište, jedinične cijene moraju uključivati sve  troškove deponiranja, uključujući utovar, istovar, razastiranje i planiranje. Izvođač je dužan u potpunosti osigurati prijevoz na samom gradilištu i na javnim prometnim površinama. Jediničnom je cijenom obuhvaćen i pronalazak odlagališta (uz odobrenje Nadzornog inženjera), projekt uređenja odlagališta sa svim potrebnim suglasnostima kao i samo uređenje odlagališta.</t>
  </si>
  <si>
    <t>Demontaža postojeće stolarije, klime, plinske peći, urbane opreme i slično na postojećoj zgradi i pomočnog objekta klupskih prostorija na stadionu tlocrtne površine cca 250,00m2. Rad obuhvaća pažljivu uklanjanje postoće dijelova te njihov dovoz i predaju vlasniku ili upravitelju. Nakon predaje potrebno je sastaviti zapisnik o primopredaji.  U jediničnu cijenu je uključena cijena rada, odvoz i predaja vlasniku ili upravitelju na lokaciju koja nije dulja od 25 kilometara od gradilišta.</t>
  </si>
  <si>
    <t>Uklanjanje postojeće zgrade i pomoćnog objekta klupskih prostorija koji su izgrađene od armirano - betonskih, opekarskih elemenata, drvene kontrukcije i svih elemanata krovne kontrukcije na stadionu tlocrtne površine cca 250,0 m2.  Uklanjanje izvesti prema projektu uklanjanja. U cijenu uključiti sav rad, potrebne strojeve, utovar, odvoz materijala na deponiju i taksu. Napomena kod uklanjanja objekta nužno je pripaziti na zidanu ogradu susjedne čestice (na zapadnoj strani) koja se ne  ruši,a na kojoj je prislonjen objekt, koja graniči sa k.č.br. 1574.  Obračun po komadu.</t>
  </si>
  <si>
    <r>
      <t xml:space="preserve">Sječa stabala promjera  </t>
    </r>
    <r>
      <rPr>
        <sz val="11"/>
        <rFont val="Calibri"/>
        <family val="2"/>
        <charset val="238"/>
      </rPr>
      <t>≥</t>
    </r>
    <r>
      <rPr>
        <sz val="11"/>
        <rFont val="Calibri"/>
        <family val="2"/>
        <charset val="238"/>
        <scheme val="minor"/>
      </rPr>
      <t xml:space="preserve">60 cm  uz odsjecanje granja, rezanje stabala i debelih grana na pogodnu dužinu, odvoz  sa gradilišta na deponiju i taksu. Vađenje korjena i panjeva  uključeno u ovu stavku. Stavka uključuje sav potreban rad, alat i materijal za kompletnu izvedbu, korpu i kamion za uklanjanje i transport ukonjenih stabala na deponiju. U cijenu uključena i taksa za deponiju.  Obračun po kom .  </t>
    </r>
  </si>
  <si>
    <t>Uklanjanje postojeće zidane ograde, zajedno sa temeljem oko stadiona na sjevernoj, južnoj, zapadnoj i istočnoj strani čestice. Dio ograde sa istočne strane koja graniči sa k.č.br. 1574 se ne uklanja (cca 55,00m).  Postojeća ograda je visine do 2,50m., debljina zidova je 15cm. sa stupovima na svaka 4,00m. debljine stupova je 30 - 40cm. Sve prema izvedbenom projektu. U cijenu uključiti sav rad, potrebne strojeve i materijal,  utovar, te odvoz na deponiju kao i taksu. Obraćun po m' zida.</t>
  </si>
  <si>
    <t>Uklanjanje postojećih objekta za prodaju karata koji je izgrađene od armirano - betonskih, opekarskih elemenata, drvene kontrukcije i svih elemenata krovne kontrukcijena stadionu tlocrtne površine cca 6,0 m2, na istočnoj i južnoj strani. U cijenu uključiti sav rad, potrebne strojeve, utovar, odvoz materijala na deponiju i taksu. Obračun po komadu.</t>
  </si>
  <si>
    <t xml:space="preserve">Strojni i ručni  iskop  temelja za ogradu stadiona  dimenzija  prema  projektu,  u  materijalu  C kategorije,  u sraslom   stanju,   s   poravnanjem   dna,   te   razupiranjem   i crpljenjem vode ukoliko je potrebno. U cijenu  uračunati  sav rad, oprema, materijal, transport na deponij i sve  ostalo  potrebno  za  završetak. U cijenu uključiti i taksu za deponiju. Obračun po m3  iskopa u sraslom  stanju </t>
  </si>
  <si>
    <r>
      <t>Strojni i ručni iskop u materijalu C kategorije za potrebe izvođenja temelja zgrade, u sraslom tlu  s  poravnanjem   dna,   te   razupiranjem   i crpljenjem vode ukoliko je potrebno. Dimenzije iskopa za temelje vidjeti u izvedbenom projektu konstrukcije. U stavku uključeno i čišćenje te planiranje rova prije ugradnje betona sa odvozom iskopanog materijala na službenu  deponiju, te taksa za deponiju. Obračun po m</t>
    </r>
    <r>
      <rPr>
        <vertAlign val="superscript"/>
        <sz val="11"/>
        <rFont val="Calibri"/>
        <family val="2"/>
        <charset val="238"/>
        <scheme val="minor"/>
      </rPr>
      <t>3</t>
    </r>
    <r>
      <rPr>
        <sz val="11"/>
        <rFont val="Calibri"/>
        <family val="2"/>
        <charset val="238"/>
        <scheme val="minor"/>
      </rPr>
      <t xml:space="preserve"> iskopanog materijala u sraslom stanju. </t>
    </r>
  </si>
  <si>
    <t xml:space="preserve">Strojni i ručni iskop u materijalu C kategorije u sraslom tlu  s   poravnanjem   dna,   te   razupiranjem   i crpljenjem vode ukoliko je potrebno, za potrebe izvođenja temelja za vanjske rampe na ulazu u zgradu. Dimenzije iskopa za temelje vidjeti u izvedbenom projektu konstrukcije. U stavku uključeno i čišćenje te planiranje rova prije ugradnje betona sa odvozom iskopanog materijala na službenu  deponiju, te taksa za deponiju. Obračun po m3 iskopanog materijala u sraslom stanju. </t>
  </si>
  <si>
    <r>
      <t>Odvoz i utovar otpadnog materijala i viška materijala iz iskopa sa gradilišta na službenu  deponiju, koju osigurava izvođač radova. U cijenu uključena i taksa za deponiju. Obračun po m</t>
    </r>
    <r>
      <rPr>
        <vertAlign val="superscript"/>
        <sz val="11"/>
        <rFont val="Calibri"/>
        <family val="2"/>
        <charset val="238"/>
        <scheme val="minor"/>
      </rPr>
      <t>3</t>
    </r>
    <r>
      <rPr>
        <sz val="11"/>
        <rFont val="Calibri"/>
        <family val="2"/>
        <charset val="238"/>
        <scheme val="minor"/>
      </rPr>
      <t xml:space="preserve"> materijala u sraslom stanju. Materijal bez korova i građevinskog materijala (čista zemlja) korisititi za popunjavanje doljnjiih zemljanih slojeva prije sadnje trave.</t>
    </r>
  </si>
  <si>
    <t xml:space="preserve">Betoniranje temelja zgrade  betonom klase C 25/30 XC2 . U cijenu je uključena dobava i prijevoz betona te strojna ugradba i njega svježeg betona. Armatura i oplata obračunavaju se odvojeno. Stavkom obuhvatiti sav potreban rad, alat  i materijal  do potpune gotovosti . </t>
  </si>
  <si>
    <t>Nabava, razastiranje i zbijanje  nosivog sloja od mehanički zbijenog zrnatog kamenog materijala kontinuiranog granulometrijskog sastava 0/60 mm.  (debljina sloja promjenjiva  20 cm, prema kotama iz građ. projekta). Kameni materijal  uvaljati i zbiti na modul zbijenosti  Mz=60 MN/m2 .</t>
  </si>
  <si>
    <t>Betoniranje AB temelja ograde betonom klase C 25/30 XC2 . U stavku uključeno spravljanje, dobava, ugradba i njega svježeg betona. Stavkom obuhvatiti sav potreban rad, alat  i materijal  do potpune gotovosti .</t>
  </si>
  <si>
    <t>Betoniranje trakastih ab. temelja složenih konstrukcija izvan objekta, vanjske pristupne rampe sa stubištem betonom C 25/30 XC2. U stavku uključeno spravljanje, dobava, ugradba i njega svježeg betona.Stavkom obuhvatiti sav potreban rad, alat  i materijal  do potpune gotovosti .</t>
  </si>
  <si>
    <t>Betoniranje ab. složenih  konstrukcija: tribine i vanjske rampe,   betonom klase C 30/37 XC4/CD1/XF1/XF3 . U cijenu je uključena dobava i prijevoz betona te podizanje,  ugradba, zbijanje  i njega svježeg betona. Armatura i oplata obračunavaju se odvojeno. Stavkom obuhvatiti sav potreban rad, alat  i materijal  do potpune gotovosti .</t>
  </si>
  <si>
    <r>
      <t>Betoniranje a.b.podne ploče</t>
    </r>
    <r>
      <rPr>
        <sz val="11"/>
        <rFont val="Calibri"/>
        <family val="2"/>
        <charset val="238"/>
      </rPr>
      <t xml:space="preserve"> d=10 cm   betonom  C 25/30 XC2. stavkom obuhvatiti izradu dilatacija dubine do 1/3 debljine ploče i širine 1 cm u poljima veličine cca 500/455  sa ulaganjem trake polistirena u svježi beton U st. uključeno spravljanje, dobava , ugradba i njega svježeg betona. </t>
    </r>
  </si>
  <si>
    <t>Izrada armiranobetonskih nadtemelja betonom C 25/30 u glatkoj dvostranoj oplati. U cijenu je uključena  dobava i prijevoz betona te strojna ugradba, zbijanje  i njega svježeg betona. Armatura i oplata obračunavaju se odvojeno .</t>
  </si>
  <si>
    <t>Izrada betonskih nadtemelja zidane ograde betonom C 25/30 XC2 . U stavku uključeno spravljanje, dobava, ugradba i njega svježeg betona. Stavkom obuhvatiti sav potreban rad, alat  i materijal  do potpune gotovosti .</t>
  </si>
  <si>
    <t>Betoniranje armiranobetonskih stupova  betonom C 30/37. U cijenu je uključena  dobava i prijevoz betona te strojna ugradba i njega svježeg betona, te potrebna radna skela. Armatura i oplata se obračunavaju posebno.</t>
  </si>
  <si>
    <t>OPLATE
Oplate, kao i razna razupiranja, moraju imati takvu sigurnost i krutost da bez slijegavanja i štetnih deformacija mogu primiti opterećenja i utjecaje koji nastaju za vrijeme izvedbe radova.
Pod glatkom oplatom podrazumijeva se oplata sa glatkim pločama ili daskama sa stisnutim sljubnicama. Površina betona mora imati jednoliku strukturu i boju. Izvođač je dužan bez naknade, nakon skidanja oplate, očistiti površinu betona od eventualnih curki, ostataka premaza oplate i sl.
Oplate moraju biti stabilne, otporne i dovoljno poduprte da se ne bi izvile ili popustile u bilo kojem pravcu. Moraju biti izrađene točno po mjerama označenim u crtežima plana oplate za pojedine dijelove konstrukcije koji će se betonirati sa svim potrebnim podupiračima.</t>
  </si>
  <si>
    <r>
      <t xml:space="preserve">Dobava i postavljanje termoizolacije zidova od tvrde kamene vune  d=15 cm (razred reakcije na požar A1, toplinske provodljivosti 0,035 W/mK), te d= 15 cm XPS na sokl zgrade. Preko  izolacije se polaže  ljepilo za gletanje i ljepljenje, armirana mrežica od staklenih vlakanaca  te se nanosi završna obrada - silikatna žbuka (zaglađena tekstura)  u veličini zrna 1,5  mm. Podloga na koju se nanosi završni sloj mora biti  suha, glatka i čista , temperatura zraka i podloge mora biti viša od 5° C  i niža od 30 ° .  U cijenu uključiti  pvc sidra s metalnim klinom 30 cm - 6 komada / m2 , kutne profile, sokl profile, tiplove i sav  potreban rad   i materijal  do pune gotovosti. </t>
    </r>
    <r>
      <rPr>
        <b/>
        <sz val="11"/>
        <rFont val="Calibri"/>
        <family val="2"/>
        <charset val="238"/>
      </rPr>
      <t xml:space="preserve">Završni sloj izvesti u RAL boji prema izvedbenom projektu. </t>
    </r>
  </si>
  <si>
    <t xml:space="preserve">Dobava i postavljanje termoizolacije od tvrdog XPS debljine 18 cm na natkrivenu terasu i 20 cm na ravni krov aneksa, te parnih brana i geotekstila. U cijenu uključiti sav rad i materijal.  </t>
  </si>
  <si>
    <r>
      <t>Dobava materijala i opločavanje zidova sanitarnih čvorova  keramičkim pločicama I klase površine 0,1 m</t>
    </r>
    <r>
      <rPr>
        <sz val="11"/>
        <rFont val="Calibri"/>
        <family val="2"/>
        <charset val="238"/>
      </rPr>
      <t>2-0,18 m2   (boja i shema polaganja prema izvedbenom projektu.) u  prostorijama  sanitarnih čvorova. Pločice se polažu cijelom visinom zida. Postava pločica fuga na fugu ljepljenjem ljepilom netopivim u vodi,  fugiranje  fuga  masom za koja mora biti vodoodbojna, vodonepropusna, sa silikoniziranjem  dilatacija.  Na svim  rubovima  postaviti završne zaobljene pvc lajsne .</t>
    </r>
  </si>
  <si>
    <r>
      <t>Dobava materijala  i popločavanje vanjskih površina nenatkrivene terase i lođe (gres) porculanskim pločicama (površine 0,20 m</t>
    </r>
    <r>
      <rPr>
        <sz val="11"/>
        <rFont val="Calibri"/>
        <family val="2"/>
        <charset val="238"/>
      </rPr>
      <t>2 - 0,25 m2 )   I  klase, debljine min.8,5 mm, otpornost na upijanje vode  E ≤</t>
    </r>
    <r>
      <rPr>
        <sz val="12.65"/>
        <rFont val="Calibri"/>
        <family val="2"/>
        <charset val="238"/>
      </rPr>
      <t xml:space="preserve"> </t>
    </r>
    <r>
      <rPr>
        <sz val="11"/>
        <rFont val="Calibri"/>
        <family val="2"/>
        <charset val="238"/>
      </rPr>
      <t>0,5%, otpornost  na abraziju PEI V, protukliznost R 13 ,V6. Gornja površina neglazirana UGL. U cijenu uključiti vrijednosti svih potrebnih radova i materijal, kao i izradu i obradu sokla visine 10 cm.Obračun po m2 popločane površine gotovog poda. Boja i shema prema izvedbenom projektu.</t>
    </r>
  </si>
  <si>
    <t xml:space="preserve">Postavljanje  pločica fuga na fugu,  ljepljenjem ljepilom netopivim u vodi, i zapunjavanje fuga širine 3-5 mm  fugirnom masom koja mora biti vodonepropusna, fleksibilna, vodootporna, u boji prema izvedbenom projektu, sa silikoniziranjem dilatacija  . </t>
  </si>
  <si>
    <t xml:space="preserve">Postavljanje  pločica fuga na fugu,  ljepljenjem ljepilom netopivim u vodi,  i zapunjavanje fuga širine max.5 mm  fugirnom masom koja mora biti vodonepropusna, fleksibilna, vodootporna, otporna na niske temperature (mraz)  u boji prema izvedbenom projektu, sa  silikoniziranjem   dilatacija. </t>
  </si>
  <si>
    <r>
      <t xml:space="preserve">Dobava i postavljanje višeslojne protuklizne obloge  od PVC-a sa silikatnim česticama  te antibakterijskim djelovanjem  u boji prema izvedbenom projektu. Na suhu, čvrstu i ravnu podlogu  izrađuje se  izravnavajući sloj masom za izravnanje u debljini od 1 do 2 mm . Dopuštene su granične vrijednosti neravnina gotove podloge mjerene na razmaku od 2 m – 7 mm, 0.20 m – 2 mm, a dozvoljena vlažnost estriha je 2% CM.Na ovako pripremljenu podlogu polaže se višeslojna protuklizna fleksibilna podna obloga od čistog PVC-a sa silikatnim česticama i trajnom  zaštitom, ekstremne otpornosti na prljanje i mrlje, te antibakterijskim djelovanjem. Ukupna debljina prema HRN EN ISO 24346:2013– 2mm ili jednakovrijedno.
Debljina nosivog sloja prema HRN EN ISO 24340:2013   0.85 mm  ili jednakovrijedno. Vatrootpornost HRN EN 13501-1:2010: Bfl-s1 ili jednakovrijedno.
Sklonost prema statičkom elektricitetu HRN EN 1815:2016: &lt; 2 kV ili jednakovrijedno. Klasa protukliznosti  prema DIN 51 130  klasa  R10.  ili jednakovrijedno.  Otpornost na abraziju prema HRN EN 660-2:2003: </t>
    </r>
    <r>
      <rPr>
        <sz val="11"/>
        <rFont val="Calibri"/>
        <family val="2"/>
        <charset val="238"/>
      </rPr>
      <t>≤</t>
    </r>
    <r>
      <rPr>
        <sz val="11"/>
        <rFont val="Calibri"/>
        <family val="2"/>
        <charset val="238"/>
        <scheme val="minor"/>
      </rPr>
      <t xml:space="preserve"> 2.0 mm3 ili jednakovrijedno.
Klasa habanja prema NF 189  grupa T , otpornost na kotačiće namještaja prema HRN EN 425:2003  ili jednakovrijedno.
Toplinska provodljivost prema HRN EN ISO 10456:2008 – 0,25 W/(m.K) ili jednakovrijedno.
Postojanost boja prema EN 20 105-B02  ≥ 6 stupnjeva ili jednakovrijedno.
Otpornost na kemijske proizvode HRN EN ISO 26987:2013 ili jednakovrijedno. U cijenu uključiti  sav potreban  rad i materijal do potpune gotovosti .
U cijenu uključiti  sav potreban  rad i materijal do potpune gotovosti .</t>
    </r>
  </si>
  <si>
    <t>Dobava i  izrada "holkela" visine 10 cm u hodnicima i višenamjenskoj dvorani, na sudaru poda s obodnim zidovima od traka istovjetnih podnoj oblozi. Sastoji se od specijalnog kutnog oblika, zakrivljenja 20 x 20 mm preko kojeg se lijepi PVC obloga, s tipskim završetkom  u boji prema izvedbenom projektu.</t>
  </si>
  <si>
    <r>
      <t xml:space="preserve">Dobava i postava PVC podne obloge </t>
    </r>
    <r>
      <rPr>
        <sz val="11"/>
        <rFont val="Arial"/>
        <family val="2"/>
        <charset val="238"/>
      </rPr>
      <t xml:space="preserve"> </t>
    </r>
    <r>
      <rPr>
        <sz val="11"/>
        <rFont val="Calibri"/>
        <family val="2"/>
        <charset val="238"/>
        <scheme val="minor"/>
      </rPr>
      <t>na stubištu ( 21 stube, širine 120 cm) i na podestu  u boji prema izvedbenom projektu. Na  suhu, čistu i ravnu, zidarski "fino"  pripremljene stube (s  ugrađenim metalnim rubnim profilom)  postaviti masu za izravnavanje u debljini 1 do 2 mm. Dopuštene su granične vrijednosti neravnina gotove podloge mjerena na razmaku od 2 m – 7 mm, 0.20 m – 2 mm, a dozvoljena važnost estriha je 2% CM.Na ovako pripremljenu podlogu polaže se  višeslojna protuklizna fleksibilna podna obloga od PVC-a s trajnom  zaštitom, ekstremne otpornosti na prljanje i mrlje,  te antibakterijskim i fungicidalnim tretmanom. Na sudaru čela i gazišta u unutarnjem kutu ugraditi tipski podložak, a na rub stepenice ugraditi protuklizni profil u boji prema izvedbenom projektu.</t>
    </r>
  </si>
  <si>
    <t>Izrada i montaža zidne lajsne od PVC obloge  kao na stubištu, visine na zidu do 10 cm, tzv. “češalj” sa završnom tipskom lajsnom  u boji prema izvedbenom projektu.</t>
  </si>
  <si>
    <t>Dobava i montaža falcanog limenog pokrova, trake širine max.do 55 cm koje se spajaju duplim preklopom ili stajećim falcom. Napomena  - nosače za gromobrane nikako se ne smije bušiti kroz falc, nego se original kopčama kvače za vrh falca. Lim se pričvršćuje kopčama koje ostaju ispod pokrova. Kod spoja krova i vertikalnog zida lim se podiže na način da se šara podiže uza zid po potrebi, a da se limena traka  ne prekida. Boja prema izvedbenom projektu. U cijenu uključiti rad i materijal do pune gotovosti, vijke, podloške i slično, kao i rad na visin, zaštitnu ogradu ili skelu ako je primjenjivo.</t>
  </si>
  <si>
    <t>Izrada, dobava i ugradnja ograde od žičanih panela  visine 200 cm, širine 250 cm. Paneli  cinčani i plastificirani u  boji prema izvedbenom projekt . Stupovi  dužine 258 cm  izrađeni od kvadratnih cijevi sa plastičnom kapom na gornjoj strani te ugrađenim maticama za pričvršćivanje panela.  Konstrukciju ugraditi prema shemama proizvođača.  Obračun radova sa svim potrebnim  spojnim materijalom. Unutar ograde predvidjeti vrata (1 kom) na mjestu  ulaza u igralište (prema izvedbenom projektu).  Jednokrilna vrata  dim. 200*120 cm  sa svi potrebnim okovom, šarkama, bravom i dr. U cijenu uključiti sav rad, materijal, te potrebne strojeve. Ograda se izvodi po južnoj, dijelu sjeverne, te istočnoj i zapadnoj međi. Za ugrađene materijale potrebno je priložiti ateste o dokazu kvalitete.</t>
  </si>
  <si>
    <t>Okov - komplet, zatvornici na sve četiri strane. Spoj stolarije na parapet sa podštokom - uključeno u cijenu stolarije.</t>
  </si>
  <si>
    <t>Radioničke nacrte prije izvedbe treba pregledati i ovjeriti nadzorni inženjer!</t>
  </si>
  <si>
    <r>
      <t>Izgled profila s vanjske strane ravni, s unutaranje obli staklo držač. Koeficijent prolaza topline za sve ponuđene stavke stolarije mora bit jednakovrijedna ili bolja od Ug</t>
    </r>
    <r>
      <rPr>
        <sz val="10"/>
        <rFont val="Calibri"/>
        <family val="2"/>
        <charset val="238"/>
      </rPr>
      <t>≤</t>
    </r>
    <r>
      <rPr>
        <sz val="10"/>
        <rFont val="Arial"/>
        <family val="2"/>
        <charset val="238"/>
      </rPr>
      <t xml:space="preserve"> 0,6 W/m2k i Uw≤1,1 W/m2k, te Uw≤1,4 W/m2k  za aluminijsku stolariju. Ostakljenje izvesti kao troslojno Izo staklo. Zaštita od buke za sve ponuđene stavke stolarije min KLASA ZAŠTITE 2. Dostava izvješća o ispitivanjima obavezna za najveći  prozor i vrata. Statika elemenata - otpornost na vjetar i udare kiše u skladu s pravilima struke i vjetrovnim zonama. </t>
    </r>
  </si>
  <si>
    <t>Visinsko uklapanje poklopaca sa okvirom postojećih okana i zdenaca različitih komunalnih instalacija koji se nalaze u području zahvata. Stavka obuhvaća uklanjanje postojećih poklopaca sa okvirom, popravak oštećenih dijelova okna, betoniranje, oplatu i ponovnu ugradnju poklopca na kotu određenu projektom. Stavka obuhvaća sav potreban rad, materijal i opremu potrebne za potpuno dovršenje stavke.
Obračun po komadu</t>
  </si>
  <si>
    <t>Nabava i ugradnja rubnjaka (na podlozi od betona klase C 16/20) od predgotovljenih betonskih elemenata klase C 30/37, dimenzija 10x20x100 [cm]. Reške između rubnjaka ispuniti cementnim mortom 1:2. U jediničnu cijenu uključiti sav potreban materijal i rad.</t>
  </si>
  <si>
    <t>Nabava i ugradnja rubnjaka (na podlozi od betona klase C 16/20) od predgotovljenih betonskih elemenata klase C 35/40, dimenzija 18x24x100 [cm]. Reške između rubnjaka ispuniti cementnim mortom 1:2. U jediničnu cijenu uključiti sav potreban materijal i rad.</t>
  </si>
  <si>
    <t>Dobava i ugradnja  tipskih betonskih kanalica dimenzija 40/12/50 cm, u sloj podložnog betona klase C 16/20 u količini od 0,10 m3/m. Reške između kanalica ispuniti cementnim mortom 1:2. U jediničnu cijenu uključiti sav potreban materijal i rad.</t>
  </si>
  <si>
    <t>Izrada drenaže parkirališta: izrada podloge od podložnog betona C12/15 za postavljanje perforiranih PVC cijevi Ø100 mm umotanih u geotekstil. Cijevi je potrebno zatrpati šljunkom. U cijenu uključiti iskop rova, izradu podloge i obloge, dobavu i ugradnju cijevi, zatrpavanje cijevi.</t>
  </si>
  <si>
    <t>d)  perforirana drenažna PVC cijevi Ø100 mm</t>
  </si>
  <si>
    <t>Nabava, doprema i polaganje razdjelnog sloja geomreže (vel.otvora 20x20, vl. čvrstoća prema ISO 10319 ili jednakovrijedno). Standard kvalitete ISO 9001:2000 ili jednakovrijedno. U jediničnu cijenu uključiti sav potreban materijal i rad.</t>
  </si>
  <si>
    <t>Nabava  i postavljanje betonskih opločnika klase C 30/37- ploč dim. 40x40x5 cm. Opločnjaci se  polažu na ranije pripremljenu podlogu. Gornja površina opločnjaka mora biti vodonepropusna, otporna na mraz i sol i protuklizna. U cijenu uključiti rad, dobavu, postavljanje opločanjaka i zapunjavanje reški kvarcnim pijeskom granulacije 0,3-1,2 mm. Izvođač je dužan pribaviti svu potrebnu atesnu dokumentaciju.</t>
  </si>
  <si>
    <t>Radovi ne mogu započeti bez privremene regulacije prometa za vrijeme izvođenja radova. Izvođač je dužan osigurati Elaborat privremene regulacije prometa,  te ukalkulirati u ponudu sve prometne znakove privremene regulacije prometa u potrebnom broju, obliku i s tehničkim obilježjima u skladu s napredovanjem radova i zahtjevima zakonom nadležnih institucija, te ishođenje svih potrebnih suglasnosti. Nakon završetka svih radova znakovi privremene regulacije prometa moraju se ukloniti i ostaju u vlasništvu Izvođača radova.  
Radovi se posebno ne obračunavaju i ne naplaćuju za svaki znak već se obračunavaju po kompletu privremene regulacije prometa za cijelo vrijeme izvođenja radova prema OTU 0-24.</t>
  </si>
  <si>
    <r>
      <t>Nabava, doprema i polaganje razdjelnog sloja poliesterskog tkanog  geotekstila (200g/m</t>
    </r>
    <r>
      <rPr>
        <sz val="12"/>
        <rFont val="Arial"/>
        <family val="2"/>
        <charset val="238"/>
      </rPr>
      <t>²).</t>
    </r>
    <r>
      <rPr>
        <sz val="12"/>
        <rFont val="Calibri"/>
        <family val="2"/>
        <charset val="238"/>
        <scheme val="minor"/>
      </rPr>
      <t xml:space="preserve"> Radove izvesti u skladu s O.T.U. . Geotekstil se postavlja u dva sloja. Prvi sloj se postavlja na posteljicu, a drugi sloj geotekstila na materijal iz stavke 6.6. U jediničnu cijenu uključiti sav potreban materijal i rad.</t>
    </r>
  </si>
  <si>
    <t>Nabava, dovoz i ugradnja tipskih golova za malonogometni gol. Vratnice svjetlog otvora veličine 3,0x2,0 m čelične, s potrebnim metalnim okvirom nosača mreže. Pribor za sigurnosno sidrenje na 4 pozicije. Sve međusobno spojeno i učvršćeno. Mreža je postavljena preko čeličnih cijevi. U obračun uključiti kompletan gol s PP mrežom i zaustavnom mrežom 6 mm, zaštita metalnih dijelova s dva premaza temeljne boje i dva puta ličenje mat lakom. Priložiti uvjerenje o sukladnosti s HRN EN 749 normom ili jednakovrijednom. Obračun po komadu.</t>
  </si>
  <si>
    <t xml:space="preserve">Dobava, doprema, montaža inox jarbola, visina H=8 m. </t>
  </si>
  <si>
    <r>
      <t>Nabava, doprema i ugradnja Sportskog semafora za vanjski veliki nogomet. Dimenzije semafora su 2,0m*2,2m, a visine znamenki 50,0 cm. LED prikaz visoke svjetlosti, kut do 160</t>
    </r>
    <r>
      <rPr>
        <strike/>
        <sz val="12"/>
        <rFont val="Calibri"/>
        <family val="2"/>
        <charset val="238"/>
        <scheme val="minor"/>
      </rPr>
      <t>°.</t>
    </r>
    <r>
      <rPr>
        <sz val="12"/>
        <rFont val="Calibri"/>
        <family val="2"/>
        <charset val="238"/>
        <scheme val="minor"/>
      </rPr>
      <t xml:space="preserve">  Napon 230V, 120W. Dvožično povezivanje između semafora i LED komandne naprave. Prijenos podataka : RS485, točnost sata veća od 0,01 s/h. Prikaz rezultata od 0 do 19.  Prikaz vremena od 00:00 do 99:99. U cijenu uključiti mrežu za mehaničku zaštitu (lopta).  U cijenu uključiti dobavu, montažu, održavanje i servisiranje sportskog semafora, te potrebne popratne građevinske radove (izrada temelja, oplate, armatura 80kg/m3, dimenzije temelja 2,00*2,20*1,50m, semafora i montaža) i elektro radove predvidjeti sukladno specifikacijama proizvođača.</t>
    </r>
  </si>
  <si>
    <t xml:space="preserve">Nabava, dovoz, razastiranje i planiranje dobre vrtne zemlje (humusa) u sloju od 35 cm bez korova te drugih otpadaka,
(uračunat i višak radi slijeganja). Sloj humusa postavlja se na zelene otoke oko zgrade stadiona, te parkirališta. Obračun prema stvarno dopremljenim količinama.   </t>
  </si>
  <si>
    <t>a) izmjere ugrađenog materijala potrebne za konačni obračun (građevinska knjiga, obračunski nacrti, geodetske skice, poterbne sheme i sl.)
b) sav potreban alat i zaštitne naprave, pod kojima se podrazumjeva postavljanje skele, zaštitne ograde i sl. 
c) troškovi ispitivanja materijala, ali samo u slučaju ako je ovim ispitivanjem dokazano da izvođač nije upotrijebio odgovarajući materijal
d) odstarnjivanje svih otpadaka i smeća od instalacija vodovoda i kanalizacije s gradilišta
e) prijedlozi eventualno potrebnih uzoraka, naročito sanitarnih uređaja i pribora te vodovodnih i kanalizacijskih cijevi na uvid investitoru-nadzoru
f) popravak šteta počinjenih nepažnjom na vlastitim i tuđim radovima
g) pripomoć kod ugradnje vodovodnih i kanalizacijskih cijevi i fazonskih komada, uključivo sva poterbna štemanja šliceva, prodora, pripasavanja i sl. zajedno s fazonskim komadima.
h) ispumpavanje vode iz rovova kod montaže kanalizacijksih cijevi (oborine i sl.) uz obaveznu fotodokumentaciju.</t>
  </si>
  <si>
    <t xml:space="preserve">Izvođač radova prije izrade ponude treba dobro pregledati tehničku dokumentaciju, predlažemo da se upozna sa postojećim stanjem na terenu, te eventualno zatražiti sva poterbna objašnjenja od projektanta i investitora, kako bi ponuda bila realna. U tom smislu ponudbene stavke iz ovog troškovnika moraju sadržavati sve dobave materijala sa točno određenim tipovima i vrstom opreme, cijevi, izolacijom cijevi, potrebnim atestima i sl., kao i sve potrebne transporte, prijenos po gradilištu, te ugradnju do finalnog proizvoda i to tako da su od ponuđača radova provjerene sve troškovničke količine i prema potrebi korigirane. Izvođač radova dužan je pridržavati se svih uvjeta iz ovog projekta, kao i važećih građevinskih propisa i normi pri izvođenju instalacija vodovoda i kanalizacije. Sastavni dio ovog troškovnika su svi crteži, opisi i kompletan tekstualni dio elaborata prema kojem su ishođene pozitivne i konačne suglasnosti komunalnih organizacija, te izdata gređevinska dozvola. </t>
  </si>
  <si>
    <t>Izvedbu priključka na javnu infrastrukturu, izvođač radova treba nuditi i izvoditi u dogovoru s nadležnom komunalnom organizacijom, sukladno konačnoj suglasnosti na elaborat, a sve prema investitoru, s jasno ponuđenom varijantom i cijenom, a eventualne promjene obavezno evidentirati upisom u građevinski dnevnik.
Prije izvođenja vodomjernog okna, mikrolokaciju i dimenzije okna u konačnoj varijanti odrediti-utvrditi sa službenim predstavnikom javnog vodovoda na licu mjesta (na gradilištu), te upisati u građevinski dnevnik.
Uz sve stavke iskopa i polaganja cjevovoda obavezna je geodetska kontrola, kao i geodetska kontrola mjesta priključenja na javnu infrastrukturu. Geodetsku izmjeru-kotrolu obavljati prije izvedbe temeljne kanalizacije, a eventualne korekcije provesti s nadzorom te upisati u građevinski dnevnik.</t>
  </si>
  <si>
    <t>Cijevi sumnjive kvalitete bez odgovarajuće izvorne (originalne) atestne dokumentacije, ne smiju se ugrađivati u sistem vodoopskrbe i odvodnje objekta, uz obavezno odobrenje investitora-nadzora i upisom u građevinski dnevnik.
Sva fotodokumentacija i elaborat izvedenog stanja temeljnih instalacija vodovoda i kanalizacije, mora biti izrađena tako, da je moguće pratiti sve geodetske elemente, dimenzije cjevovoda, kvalitetu izvedenih radova, ugrađenog materijala, cijevi, spojeva i karakterističnih čvorova, te da se ista može koristiti za potrebe održavanja instalacija i za eventualne buduće rekonstrukcije, adaptacije i sl.</t>
  </si>
  <si>
    <t>Ručni iskop rova</t>
  </si>
  <si>
    <t>Iskop rova</t>
  </si>
  <si>
    <t>Zatrpavanje rovova cjevovoda, nakon završene montaže i uspješno provedenih ispitivanja cjevovoda. Zatrpavanje se izvodi pijeskom bez primjesa humusa, gline ili slično.
U jediničnu cijenu uključiti dopremu materijala za nasip s gradilišne deponije.</t>
  </si>
  <si>
    <t>Izrada vodomjernog okana svijetlog otvora 180/120/140 od betona razreda tlačne čvrstoće C30/37, s dodatkom aditiva za postizanje vodonepropusnosti, koji u svemu mora odgovarati Tehničkom propisu za građevinske kontrukcije ili jednakovrijedno.
Debljina stijenki okna, te gornje i temeljne ploče iznosi 20 cm. Okno mora zadovoljiti uvjete vodonepropusnosti, kod izrade svih radnih fuga (spoj vertikalnih i horizontalnih elemenata), obavezno ugraditi PVC traka za brtvljenje spojeva u betonskim građevinama, širine min. 200 mm. Ugradba trake prema uputama proizvođača.
Okna je opremljeno penjalicama od betonskog željaza za silazak i laganim željeznim poklopcem veličine 90/60 cm.
Okno iznutra obraditi cementnim mortom.
Jediničnom cijenom obuhvatiti sav materijal: šljunak promjera zrna 8-16 mm ispod temeljne ploče u debljini sloja od 10 cm; beton stijenki, te gornje i podložne ploče; armaturu; postavljanje i skidanje oplate, ugradnju i zaštitu penjalica i poklopca, obradu stijenki okna, te sav potrošni materijal.
Stavkom nisu obuhvaćeni zemljani radovi.
Obračun po komadu kompletno izvedenog okna.</t>
  </si>
  <si>
    <t>Nabava, doprema i montaža KG (PVC) kanalizacijskih cijevi čvrstoće SN4, SDR 41 (PN5) za temeljni razvod sanitarne i oborinske kanalizacije sa svim potrebnim spojnim i fazonskim komadima i sitnim montažnim materijalom. Cijevi otporne na koroziju u alkalnim, kiselim ili agresivnim okruženjima, otporne na temperature do +60 C, kvalitete prema HRN EN 1401 ili jednakovrijedno. 
Cijevi se polažu u posteljicu od pijeska, a spajaju na kolčak, brtvljenje spojeva vrši se gumenim brtvama.
Spojevi s naglavcima i brtveni prstenovi od EPDM gume (EN 681) ili jednakovrijedno, sve otorno na vodu i druge tipove tekućina. 
U jediničnu cijenu uključiti kompletan rad na montaži i materijal sa svim spojnim i fazonskim komadima, kao i fazinski komadi za nepropusan spoj cijevi i kanalizacijskih okna.
Obračun po m' montiranog cjevovoda</t>
  </si>
  <si>
    <t>Stavke radova obuhvaćaju montažu, spajanje, po potrebi uzemljenje, te dovođenje u stanje potpune funkcionalnosti.
U cijenu također ukalkulirati sav potreban spojni, montažni, pridržni i ostali materijal potreban za potpuno funkcioniranje.
Pri izradi ponude obavezno pročitati tehnički opis i pregledati nacrte u projektu.
Za sve eventualne primjedbe u pogledu izvođenja i tendera, obratiti se Naručitelju  prije davanja ponude
Sječenje kabela izvesti na licu mjesta nakon izmjerene stvarne dužine trase.
Ponuditelj radova mora ponuditi sve stavke iz ovog tendera.
Ukoliko ponuditelj za neke od stavki predlaže jednakovrijedno, to u svojoj ponudi mora posebno naglasiti.
Oznake razdjelnih ormara izvesti na plastičnoj graviranoj pločici, kao i sve natpise na vratima.</t>
  </si>
  <si>
    <t>Strojni iskop C kategorije, kabelskog rova za dovod napajanja, dubine 0.8m i širine 0.4m, sa zatrpavanjem i nabijanjem rova u slojevima sa pijeskom od 30cm sa utovarom,  odvozom viška zemlje na gradski deponij i troškovima deponiranja. Stupanj zbijenosti Mz = 25 MN/m²</t>
  </si>
  <si>
    <t>Ručni iskop C kategorije kabelskog rova dubine 0.8m i širine 0.4m, sa zatrpavanjem i nabijanjem u slojevima sa pijeskom od 30cm sa utovarom,  odvozom viška zemlje na gradski deponij i troškovima deponiranja. Stupanj zbijenosti Mz = 25 MN/m²</t>
  </si>
  <si>
    <t>Sav ostali sitni spojni i montažni pribori i materijali koji su potrebni za završetak radova i ugradnju opreme ili robe propisan od proizvođača ili dobavljača do završne gotovosti (drvena građa za pomoćnu oplatu, čavli, itd).</t>
  </si>
  <si>
    <t>Strojni iskop C kategorije kabelskog rova za dovod napajanja, dubine 0.8m i širine 0.4m, sa zatrpavanjem i nabijanjem rova u slojevima sa pijeskom od 30cm sa utovarom,  odvozom viška zemlje na gradski deponij i troškovima deponiranja. Stupanj zbijenosti Mz = 25 MN/m²</t>
  </si>
  <si>
    <t>Iskop temeljne jame, isporuka i izrada betonskih temelja (beton C30/37, XC4) za rasvjetne stupove dim. min. 1.2m x 1.2m, dubine 2.2m. Temeljenje stupa potrebno je izvesti uz pomoć kružne šablone s 8 sidrenih vijaka M30 x 1090. Komplet sa PVC cijevima Ф63 za ulaz i izlaz kabela.</t>
  </si>
  <si>
    <t>U jedinične cijene stavki obavezno uključiti sve nabave, transporte i ugradnje materijala, sav potrebni rad, osnovni i pomoćni materijal  a sve do potpune funkcionalne gotovosti pojedine stavke, uključivo čišćenje nakon dovršetka i u tijeku radova - ako opisom stavke nije drugačije određeno. Nakon završetka sjetve terena, minimalna garancija na travu iznosi 1 godina. Unutar garantnog roka potrebno je održavati teren sa svim potrebnim prihranama, košnjom i drugim potrebnim radovima na terenu</t>
  </si>
  <si>
    <t>Strojni iskop rova C kategorije za lateralnu instalaciju sustava navodnjavanja. Rov se kopa frezom u širini do 20cm, na dubinu 60 cm od kote gotovog terena
Obračun po m3.</t>
  </si>
  <si>
    <t>Strojni iskop rova C kategorije u koji se polažu opskrbne i lateralne cijevi u isti rov te elektro kabla. Iskop se vrši minibagerom, u širini 30 do 50 cm s postojeće kote gotovog terena na dubinu 60 cm od kote gotovog terena. Stavka uključuje sva potrebna proširenja rova na mjestima izvedbe sklopova s elektroventilima, rasprskivača i odvojaka cjevovoda.
Obračun po m3.</t>
  </si>
  <si>
    <t>Strojni iskop rova C kategorije za elektro kabele sustava navodnjavanja. Rov se kopa frezom u širini do 30cm, na dubinu 60 cm od kote gotovog terena
Obračun po m3.</t>
  </si>
  <si>
    <t>Iskolčenje trase cjevovoda, s iskolčenjem za ugradnju okana s elektromagnetskim ventilima na trasi glavnog cjevovoda, također i položajno iskolčenje rasprskivača razmjeravanjem projektirane međusobne udaljenosti rasprskivača na terenu, uz označavanje položaja kolcem, zastavicom, šipkom iz armaturnog željeza ili sl. i izrada elaborata iskolčenja i snimka izvedenog stanja. 
Obračun po m'.</t>
  </si>
  <si>
    <t>Zatrpavanje rovova opskrbnih, lateralnih cijevi kao i rovova elektro kabela, nakon završene montaže i uspješno provedenih ispitivanja cjevovoda. Zatrpavanje se izvodi iskopanim materijalom bez primjesa šuta, građevinskog otpada ili slično.
U jediničnu cijenu uključiti dopremu materijala za nasip s predviđene deponije.</t>
  </si>
  <si>
    <t>Geodetsko iskolčenje trase instalacije odvodnje neposredno prije početka radova, sa stacioniranjem svih važnih točaka na terenu i izrada elaborata iskolčenja i snimka izvedenog stanja. 
Obračun po m' iskolčene instalacije</t>
  </si>
  <si>
    <t xml:space="preserve">Zatrpavanje rovova elektro kabela, nakon završene montaže. Zatrpavanje se izvodi pijeskom.
</t>
  </si>
  <si>
    <t>Dobava i polaganje mehaničke PVC zaštite po položenom kabelu.</t>
  </si>
  <si>
    <t>U navedene jedinične cijene trebaju biti uključeni svi troškovi za rad, strojeve, transport, takse, porezi, plaće, režija, osiguranje, dokaz kvalitete, pripremni radovi, eventualna crpljenja vode, troškovi tehničkog pregleda, privremeni priključci gradilišta, čuvanje gradilišta i svi troškovi do primopredaje građevine.</t>
  </si>
  <si>
    <t>Uklanjanje postojećih čeličnih vrata, na istočnoj, južnoj i zapadnoj strani. U cijenu uključiti sav rad, potrebne strojeve, utovar, odvoz materijala na deponiju i taksu. Obračun po komadu.
- vrata 1,00*2,50m, 1 kom.
- vrata 4,00*3,00m, 1 kom.
- vrata 4,00*3,00m. 1kom.</t>
  </si>
  <si>
    <t xml:space="preserve">Dobava materijala i bojanje armiranobetonskih tribina,  dvokomponentnom  epoksidnom  bojom  za beton (u Ral boji prema izvedbenom projektu) koja mora biti  postojana  s visokom CO2 nepropusnošću i visokom vodoodbojnošću,  otporna na djelovanje dimnih plinova, ultraljubičastih zraka i drugih atmosferilija. Podloga na koju se nanosi  treba biti čvrsta, suha i čista – bez slabo vezanih dijelova, prašine, ostataka oplatnih ulja, masti i druge prljavštine. Prije bojanja obvezan je temeljni premaz. Boja se  nanosi u dva  sloja , minimalno 12 h nakon nanošenja premaza. Bojanje je moguće samo u primjerenim vremenskim uvjetima odnosno primjerenim mikroklimatskim uvjetima:
temperatura zraka i zidne podloge neka ne bude niža od +5 ºC i ne viša od +35 ºC, relativna vlažnost zraka ne viša od 80 %. </t>
  </si>
  <si>
    <t>Bojanje žbukanih zidova (pastelni tonovi prema izvedbenom projektu) poludisperzivnim bojama. Stavkom  obuhvatiti: čišćenje površine od prašine, sitne popravke na žbuci i bet.površinama, gletanje površina glet masom dvije ruke, dvokratno bojanje bojom, popotrebi akrilna impregnacija na postojećim površinama,  čišćenje prostorija od ostataka boje, izradu i demontažu  skele.</t>
  </si>
  <si>
    <t>Bojanje pogleda stubišta poludisperzivnom bijelom bojom.  Stavkom  obuhvatiti: gletanje glet masom dvije ruke, čišćenje površine od prašine, sitne popravke, dvokratno bojanje poludisperzivnom bojom, čišćenje prostorija od ostataka boje, izradu i demontažu  skele.</t>
  </si>
  <si>
    <t>Izrada, dobava i montaža čelične konstrukcije za troja čelična  stubišta. Stubište treba biti izvedeno iz  profila  prema specifikaciji iz statičkog računa. Gazište  izvesti  od  čel. lima  oblikovanog "U". Širina gazišta prema izvedbenom projektu. Za ugrađene materijale potrebno je priložiti ateste o dokazu kvalitete. Obračun radova sa svim potrebnim spojnim materijalom  uključujući sve  pripremne radove. U cijenu uključiti zaštitu čelika od korozije, te završni premaz u RAL prema izvedbenom projektu. Dodatak na varove moraju biti uključeni u cijenu neće se posebno priznavati.</t>
  </si>
  <si>
    <t xml:space="preserve">Izrada, dobava i ugradnje električne podizne rampe na ulazu u prostor dvorišta stadiona. Elektro mehanička podizna rampa sa ugradnjom i spojem na novu elektroinstalaciju, duljina brklje max. 7,0 metara, povišene baze, s monofaznim napajanjem, daljinskim upravljačem (4 kom) za podizanje i spuštanje branika, kurblom,  kliznom spojkom, senzorima te svom ostalom pripadajućom opremom. Branici po dužini moraju biti presvučeni retroreflektirajućom tvari klase II. U cijenu uključiti izvođenje temelja (oplata, beton i armatura), električne instalacije, električnu rampu, montažu, kompletan rad, materijal i pribor. Ugradnju izvršiti prema uputama proizvođača. Za ugrađene materijale potrebno je priložiti ateste o dokazu kvalitete. Obračun radova sa svim potrebnim spojnim materijalom, uključujući sve pripremne radove. Prema izvedbenom projektu arhitekture. </t>
  </si>
  <si>
    <r>
      <t xml:space="preserve">Nabava, doprema i montaža  inox sudopera  i pripadajuće stojeće armature za sudoper i </t>
    </r>
    <r>
      <rPr>
        <sz val="12"/>
        <rFont val="Calibri"/>
        <family val="2"/>
        <charset val="238"/>
        <scheme val="minor"/>
      </rPr>
      <t>sifona, svog pričvrsnog, brtvenog i spojnog materijala, te sav potreban rad</t>
    </r>
    <r>
      <rPr>
        <sz val="12"/>
        <rFont val="Calibri"/>
        <family val="2"/>
        <scheme val="minor"/>
      </rPr>
      <t xml:space="preserve">
Stavkom je obuhvaćena spoj na instalaciju kanalizacije i vode, ispitivanje te sav potreban pribor i materijal za navedene radnje.
Obračun po kompletu montiranog sudopera.</t>
    </r>
  </si>
  <si>
    <t>01.02.10.</t>
  </si>
  <si>
    <t>1.12.</t>
  </si>
  <si>
    <t>Nabava, doprema i montaža opreme za zaštitiu postojeće atletske staze. Stavkom predvidjeti potpunu zaštitu atletske staze, kako za vrijeme svih radova, nebi staza bila oštećena  Na atlestku stazu postaviti jednom sloju geotekstila. Zaštita se postavlja samo u dijelu kod postojećih tribina.   
Obračun po m2 ugrađene zaštite.</t>
  </si>
  <si>
    <t>Utovar i odvoz viška materijala iz iskopa na deponiju, koju osigurava izvođač radova. Odnosi se samo na dio materijala koji nije bio upotrebljiv za nasipavanje i koji je višak tj. prevelike kamene blokove, glinu, ilovaču, lapor i sl. U stavku uključena pristojba za deponiju. Napomena odvoz materijala se vrši isključivo sa vozilom čija ukupna masa ne prelazi više od 7.5t
Obaveza izvođača je osiguranje deponije.</t>
  </si>
  <si>
    <t>Nabava, doprema i montaža PVC kanalizacijskih cijevi klase SN8, SDR 34 za vanjsku kanalizaciju sa svim potrebnim spojnim i fazonskim komadima i sitnim montažnim materijalom. Cijevi kvalitete prema HRN EN 1401, HRN EN 13476, HRN EN 476, EN ISO 9967 i HRN EN ISO 9969 ili jedankovrijedno.
Svojstva materijala za izradu cijevi moraju biti u skladu s HRN EN 638, EN 728, ISO 1133, ISO 1183, ISO 12091, HRN EN 763  ili jedankovrijedno.
U jediničnu cijenu uključiti sav potreban rad i materijal, kao i spojne komade za spoj cijevi na kontrolno okno, koji se ugrađuju u stijenku kontrolnog okna.
Cijevi se polažu u posteljicu od pijeska sukladno Europskoj normi 1401-3  ili jedankovrijedno, te naputcima proizvođaća, a spajaju na kolčak, brtvljenje spojeva vrši se gumenim brtvama.
Stavkom nisu obuhvaćeni zemljani radovi.
Obračun po m' ugrađene cijevi</t>
  </si>
  <si>
    <t>Nabava, doprema i montaža aluminijsko-plastičnih (PE-RT Type-II/Al/PE-RT Type-II) cijevi izrađenih sukladno HRN EN ISO 21003-2:2008 ili  jednakovrijedno, sa spajanjem ˝press˝ spojnicama iz CW617N mesinga ili jednakovrijedno,  za unutarnji razvod sanitarne hladne, tople vode i cirkulacijskog voda tople vode, uključujući sve potrebne dijelove za spajanje cijevi (kao što su: spojnice, T-komadi, redukcije, koljena, elektrospojnice i slično), potrebnu izolaciju (glavni razvod u podu, a cijevi se unutar sanitarnih čvorova u zidu), te pribor za ovjes i fiksiranje cjevovoda, i sl.
Cijevi se isporučuju u palicama bez izolacije za glavni razvod, a za etažni u kolutima. 
Toplinsku izolaciju izvesti u punoj dužini postavljenih cijevi. Cijevi hladne vode u zidu oviti jednostrukim slojem tehničkog filca, a cijevi tople vode dvostrukim slojem, cijevi hladne vode u spuštenom stropu izolirati toplinskom izolacijom od samogasivog fleksibilanog elastomernog materijala, debljine 6 mm, a cijevi tople vode debljine 9 mm.
U stavku je uključena i pomična "teleskop" skela za radove na većim visinama od 2.0 m.
Obračun po m' montiranog cjevovoda</t>
  </si>
  <si>
    <t xml:space="preserve">lzrada programa radova za ishodovanje Vodopravnih uvjeta kako bi se kasnije mogao napraviti elaborat i ishoditi koncesija. </t>
  </si>
  <si>
    <t xml:space="preserve">Transport busace garniture, opreme, pribora i materijala, montaza i demontaza stroja.  Doprema, nabava i montaža i demontaža bušeće garniture za bušenje zdenca do dubine 50 metara. U stavku uračunat kompletan pribor, materijal i sav potreban rad i alat za pripremne i demontažne radove. </t>
  </si>
  <si>
    <t xml:space="preserve">lskop i zatrpavanje ispirnog bazena, 40 m3. Bazen se kopa neposredno uz poziciju novog zdenca. U cijenu uračunati strojni iskop i zatrpavanje.   </t>
  </si>
  <si>
    <t xml:space="preserve">Elaborat o izvedenom stanju zdenca. U elaboratu specificirati sve ugrađene materijale, i opis cijelog postupka te na temelju istoga ishoditi koncesiju za zdenac. </t>
  </si>
  <si>
    <r>
      <t xml:space="preserve">Područje regulacije temperature polaznog voda grijanja 30 … 80 ℃ 
Maksimalni dopušteni tlak (PMS) 0,4 MPa (4,0 bar) 
Nazivni protok vode (ΔT = 20 K) 1.900 l/h 
Opseg korisnosti (P) pri 50/30 °C 8,7……48,0 kW 
Opseg korisnosti (P) pri 80/60 °C 7,8……44,1 kW 
Maksimalno toplotno opterećenje – grijanje (Q maks.) 45,2 kW 
Minimalno toplotno opterećenje – grijanje (Q min.) 8,1 kW 
Promjer plinskog priključka 1" 
Promjer polaznog / povratnog voda grijanja 1 1/2" 
Promjer priključka sigurnosnog ventila 3/4" 
Tlak za opskrbu plinom G20 2,0 kPa (20,0 mbar) 
Min. temperatura dimnih plinova 37 ℃ 
Maks. temperatura dimnih plinova 78 ℃ 
Nazivna korisnost pri 80/60 °C min 97,5 % 
Nazivna korisnost pri 50/30 °C min 106,2 % </t>
    </r>
    <r>
      <rPr>
        <sz val="5"/>
        <rFont val="Calibri"/>
        <family val="2"/>
        <charset val="238"/>
        <scheme val="minor"/>
      </rPr>
      <t xml:space="preserve">
</t>
    </r>
    <r>
      <rPr>
        <sz val="10"/>
        <rFont val="Calibri"/>
        <family val="2"/>
        <charset val="238"/>
        <scheme val="minor"/>
      </rPr>
      <t xml:space="preserve">
Stupanj zaštite min IPX4D</t>
    </r>
  </si>
  <si>
    <r>
      <t>m</t>
    </r>
    <r>
      <rPr>
        <vertAlign val="superscript"/>
        <sz val="12"/>
        <color rgb="FFFF0000"/>
        <rFont val="Arial"/>
        <family val="2"/>
        <charset val="238"/>
      </rPr>
      <t>2</t>
    </r>
  </si>
  <si>
    <r>
      <t>Iskop rova prosječne širine 0.6m i dubine 1,0m uz instalacije, objekte, armature, vodove , cijevi i ručni iskop gdje nije moguć pristup stroja, s utovarom, odvozom, deponiranjem i troškovima deponije.
Ukupna dužina iskopa</t>
    </r>
    <r>
      <rPr>
        <sz val="10"/>
        <color rgb="FFFF0000"/>
        <rFont val="Calibri"/>
        <family val="2"/>
        <charset val="238"/>
        <scheme val="minor"/>
      </rPr>
      <t xml:space="preserve"> je 100m.</t>
    </r>
  </si>
  <si>
    <r>
      <t xml:space="preserve">Supstrat </t>
    </r>
    <r>
      <rPr>
        <i/>
        <sz val="12"/>
        <color rgb="FFFF0000"/>
        <rFont val="Calibri"/>
        <family val="2"/>
        <charset val="238"/>
        <scheme val="minor"/>
      </rPr>
      <t>i granule</t>
    </r>
  </si>
  <si>
    <r>
      <t xml:space="preserve">c) crpljenje vode </t>
    </r>
    <r>
      <rPr>
        <strike/>
        <sz val="10"/>
        <color rgb="FFFF0000"/>
        <rFont val="Calibri"/>
        <family val="2"/>
        <charset val="238"/>
        <scheme val="minor"/>
      </rPr>
      <t>prema stvarnim satima rada</t>
    </r>
  </si>
  <si>
    <r>
      <t xml:space="preserve">Nabava, dobava i montaža sjedalica za gledaoce </t>
    </r>
    <r>
      <rPr>
        <sz val="12"/>
        <color rgb="FFFF0000"/>
        <rFont val="Calibri"/>
        <family val="2"/>
        <charset val="238"/>
        <scheme val="minor"/>
      </rPr>
      <t>u boji RAL 5007</t>
    </r>
    <r>
      <rPr>
        <sz val="12"/>
        <rFont val="Calibri"/>
        <family val="2"/>
        <charset val="238"/>
        <scheme val="minor"/>
      </rPr>
      <t xml:space="preserve">, od PP (Polypropilene Copolymer) sa UV stabilizatorom, prema izvedbenom projektu. Sjedalice su  dimenzija: širina 430 mm, dužina prema naslonu uključujući naslon 400 mm i visine (niski naslon) 300 mm.
Montaža na konstrukciju tribine, ovisno o tipu i vrsti sjedalici sve prema uputama proizvođaća, treba uključiti u cijenu. Stavka obuhvaća sav potreban rad, materijal i opremu potrebne za potpuno dovršenje stavke. Obračun po komadu
 </t>
    </r>
  </si>
  <si>
    <r>
      <t xml:space="preserve">Kućica za delegata, liječnika i četvrtog suca dužine 2 m sa 4 PVC sjedalica sa naslonom </t>
    </r>
    <r>
      <rPr>
        <sz val="10"/>
        <color rgb="FFFF0000"/>
        <rFont val="Arial Narrow"/>
        <family val="2"/>
        <charset val="238"/>
      </rPr>
      <t>u boji RAL 5007</t>
    </r>
    <r>
      <rPr>
        <sz val="10"/>
        <rFont val="Arial Narrow"/>
        <family val="2"/>
        <charset val="238"/>
      </rPr>
      <t xml:space="preserve">, UV zaštićena, nezapaljiva, metalna pocinčana konstrukcija profila 50 x 30 mm, pokrov i bočna zaštita od prozirnog polikarbonata debljine 4 mm UV zaštićenog, sa mekanom zaštitom po gornjem i bočnim rubovima. Kuća mora biti mobilna, odnosno prenosiva (lako demontažna). 
Dobava, doprema i ugradnja.                                                                                                                               </t>
    </r>
  </si>
  <si>
    <r>
      <t xml:space="preserve">Kućica za rezervne igrače model standard, dužine 7 m sa 14 PVC sjedalica sa naslonom </t>
    </r>
    <r>
      <rPr>
        <sz val="10"/>
        <color rgb="FFFF0000"/>
        <rFont val="Arial Narrow"/>
        <family val="2"/>
        <charset val="238"/>
      </rPr>
      <t>u boji RAL 5007</t>
    </r>
    <r>
      <rPr>
        <sz val="10"/>
        <rFont val="Arial Narrow"/>
        <family val="2"/>
        <charset val="238"/>
      </rPr>
      <t xml:space="preserve">, UV zaštićena, nezapaljiva, metalna pocinčana konstrukcija profila 50 x 30 mm, pokrov i bočna zaštita od prozirnog polikarbonata debljine 4 mm UV zaštićenog, sa mekanom zaštitom po gornjem i bočnim rubovima u segmentima dužine 200cm. Kuća mora biti mobilna, odnosno prenosiva (lako demontažna). 
Dobava, doprema i ugradnja.                                                                                                                              </t>
    </r>
  </si>
  <si>
    <r>
      <t xml:space="preserve">Uzrokovanje i analiza tla. Uzimanje uzoraka i izrada kemijske analize postojećeg tla u ovlaštenom labaratoriju,  temeljem kojeg će se odrediti svi potrebni zahvati i materijali prije </t>
    </r>
    <r>
      <rPr>
        <strike/>
        <sz val="10"/>
        <color rgb="FFFF0000"/>
        <rFont val="Arial"/>
        <family val="2"/>
        <charset val="238"/>
      </rPr>
      <t xml:space="preserve">postave busena </t>
    </r>
    <r>
      <rPr>
        <sz val="10"/>
        <color rgb="FFFF0000"/>
        <rFont val="Arial"/>
        <family val="2"/>
        <charset val="238"/>
      </rPr>
      <t>sjetve</t>
    </r>
    <r>
      <rPr>
        <sz val="10"/>
        <rFont val="Arial"/>
        <charset val="238"/>
      </rPr>
      <t xml:space="preserve"> kako bi se dobila optimalna vrijednost potrebna za prihranu travnjaka. Temeljem analize odrediti će se točna vrijednost pH vrijednosti tla, opskrbljenost dušikom, fosforom, kalijem, organskom tvari i koncentracijom soli Analizom postojećeg stanja dati će se preporuka za tretiranje plodnog sla određenim tipovima gnojiva, količinom vode za navodnjavanje,  humusa, aerifikacije i ostalo. Temeljem analize investitor će odobriti moguću dodatnu količinu materijala koja u ovom troškovniku nije mogla biti predviđena.</t>
    </r>
  </si>
  <si>
    <r>
      <t>m</t>
    </r>
    <r>
      <rPr>
        <vertAlign val="superscript"/>
        <sz val="11"/>
        <color rgb="FFFF0000"/>
        <rFont val="Arial"/>
        <family val="2"/>
        <charset val="238"/>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</si>
</sst>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kn&quot;_-;\-* #,##0.00\ &quot;kn&quot;_-;_-* &quot;-&quot;??\ &quot;kn&quot;_-;_-@_-"/>
    <numFmt numFmtId="164" formatCode="_-* #,##0.00\ _k_n_-;\-* #,##0.00\ _k_n_-;_-* &quot;-&quot;??\ _k_n_-;_-@_-"/>
    <numFmt numFmtId="165" formatCode="#,##0.00_ ;[Red]\-#,##0.00\ "/>
    <numFmt numFmtId="166" formatCode="_(* #,##0.00_);_(* \(#,##0.00\);_(* &quot;-&quot;??_);_(@_)"/>
    <numFmt numFmtId="167" formatCode="\B\.0\2&quot;.&quot;0#&quot;.&quot;"/>
    <numFmt numFmtId="168" formatCode="#,##0.00\ &quot;kn&quot;"/>
    <numFmt numFmtId="169" formatCode="[$-41A]#,##0.00"/>
    <numFmt numFmtId="170" formatCode="[$-41A]General"/>
    <numFmt numFmtId="171" formatCode="#,##0.00\ _k_n"/>
  </numFmts>
  <fonts count="115">
    <font>
      <sz val="10"/>
      <name val="Arial"/>
      <charset val="238"/>
    </font>
    <font>
      <sz val="11"/>
      <color theme="1"/>
      <name val="Calibri"/>
      <family val="2"/>
      <charset val="238"/>
      <scheme val="minor"/>
    </font>
    <font>
      <sz val="10"/>
      <name val="Arial"/>
      <family val="2"/>
      <charset val="238"/>
    </font>
    <font>
      <sz val="10"/>
      <name val="Arial Narrow"/>
      <family val="2"/>
      <charset val="238"/>
    </font>
    <font>
      <sz val="8"/>
      <name val="Arial"/>
      <family val="2"/>
      <charset val="238"/>
    </font>
    <font>
      <sz val="10"/>
      <name val="Arial"/>
      <family val="2"/>
      <charset val="238"/>
    </font>
    <font>
      <sz val="10"/>
      <name val="Century Gothic"/>
      <family val="2"/>
      <charset val="238"/>
    </font>
    <font>
      <sz val="10"/>
      <name val="Calibri"/>
      <family val="2"/>
      <charset val="238"/>
    </font>
    <font>
      <sz val="9"/>
      <name val="Century Gothic"/>
      <family val="2"/>
      <charset val="238"/>
    </font>
    <font>
      <sz val="10"/>
      <name val="Arial"/>
      <family val="2"/>
    </font>
    <font>
      <sz val="10"/>
      <name val="Helv"/>
    </font>
    <font>
      <u/>
      <sz val="10"/>
      <color indexed="12"/>
      <name val="Arial"/>
      <family val="2"/>
      <charset val="238"/>
    </font>
    <font>
      <b/>
      <sz val="9"/>
      <name val="Century Gothic"/>
      <family val="2"/>
      <charset val="238"/>
    </font>
    <font>
      <sz val="10"/>
      <name val="Arial CE"/>
      <charset val="238"/>
    </font>
    <font>
      <sz val="10"/>
      <name val="Arial"/>
      <family val="2"/>
      <charset val="238"/>
    </font>
    <font>
      <sz val="11"/>
      <color theme="1"/>
      <name val="Calibri"/>
      <family val="2"/>
      <charset val="238"/>
      <scheme val="minor"/>
    </font>
    <font>
      <sz val="11"/>
      <name val="Century Gothic"/>
      <family val="2"/>
      <charset val="238"/>
    </font>
    <font>
      <sz val="9"/>
      <color theme="0" tint="-0.249977111117893"/>
      <name val="Century Gothic"/>
      <family val="2"/>
      <charset val="238"/>
    </font>
    <font>
      <b/>
      <sz val="11"/>
      <name val="Century Gothic"/>
      <family val="2"/>
      <charset val="238"/>
    </font>
    <font>
      <sz val="11"/>
      <name val="Calibri"/>
      <family val="2"/>
      <charset val="238"/>
    </font>
    <font>
      <b/>
      <sz val="11"/>
      <name val="Calibri"/>
      <family val="2"/>
      <charset val="238"/>
    </font>
    <font>
      <sz val="10"/>
      <name val="Calibri"/>
      <family val="2"/>
      <charset val="238"/>
      <scheme val="minor"/>
    </font>
    <font>
      <b/>
      <sz val="11"/>
      <name val="Calibri"/>
      <family val="2"/>
      <charset val="238"/>
      <scheme val="minor"/>
    </font>
    <font>
      <sz val="11"/>
      <name val="Calibri"/>
      <family val="2"/>
      <charset val="238"/>
      <scheme val="minor"/>
    </font>
    <font>
      <sz val="9"/>
      <name val="Calibri"/>
      <family val="2"/>
      <charset val="238"/>
      <scheme val="minor"/>
    </font>
    <font>
      <vertAlign val="superscript"/>
      <sz val="10"/>
      <name val="Calibri"/>
      <family val="2"/>
      <charset val="238"/>
      <scheme val="minor"/>
    </font>
    <font>
      <b/>
      <sz val="10"/>
      <name val="Calibri"/>
      <family val="2"/>
      <charset val="238"/>
      <scheme val="minor"/>
    </font>
    <font>
      <vertAlign val="superscript"/>
      <sz val="11"/>
      <name val="Calibri"/>
      <family val="2"/>
      <charset val="238"/>
      <scheme val="minor"/>
    </font>
    <font>
      <vertAlign val="superscript"/>
      <sz val="11"/>
      <name val="Arial"/>
      <family val="2"/>
      <charset val="238"/>
    </font>
    <font>
      <b/>
      <sz val="14"/>
      <name val="Calibri"/>
      <family val="2"/>
      <charset val="238"/>
    </font>
    <font>
      <sz val="14"/>
      <name val="Calibri"/>
      <family val="2"/>
      <charset val="238"/>
    </font>
    <font>
      <sz val="10"/>
      <color indexed="8"/>
      <name val="Arial"/>
      <family val="2"/>
      <charset val="238"/>
    </font>
    <font>
      <sz val="12.65"/>
      <name val="Calibri"/>
      <family val="2"/>
      <charset val="238"/>
    </font>
    <font>
      <sz val="11"/>
      <name val="Arial"/>
      <family val="2"/>
      <charset val="238"/>
    </font>
    <font>
      <sz val="10"/>
      <name val="ISOCPEUR"/>
      <family val="2"/>
      <charset val="238"/>
    </font>
    <font>
      <sz val="18"/>
      <name val="Calibri"/>
      <family val="2"/>
      <charset val="238"/>
      <scheme val="minor"/>
    </font>
    <font>
      <u/>
      <sz val="18"/>
      <name val="Calibri"/>
      <family val="2"/>
      <charset val="238"/>
      <scheme val="minor"/>
    </font>
    <font>
      <u/>
      <sz val="10"/>
      <name val="Calibri"/>
      <family val="2"/>
      <charset val="238"/>
      <scheme val="minor"/>
    </font>
    <font>
      <i/>
      <sz val="11"/>
      <name val="Calibri"/>
      <family val="2"/>
      <charset val="238"/>
      <scheme val="minor"/>
    </font>
    <font>
      <i/>
      <sz val="10"/>
      <name val="Calibri"/>
      <family val="2"/>
      <charset val="238"/>
      <scheme val="minor"/>
    </font>
    <font>
      <i/>
      <sz val="10"/>
      <name val="Calibri"/>
      <family val="2"/>
      <charset val="238"/>
    </font>
    <font>
      <b/>
      <sz val="12"/>
      <name val="Calibri"/>
      <family val="2"/>
      <charset val="238"/>
      <scheme val="minor"/>
    </font>
    <font>
      <sz val="10"/>
      <color rgb="FF000000"/>
      <name val="Calibri"/>
      <family val="2"/>
      <charset val="238"/>
    </font>
    <font>
      <b/>
      <sz val="10"/>
      <name val="Arial"/>
      <family val="2"/>
      <charset val="238"/>
    </font>
    <font>
      <i/>
      <u/>
      <sz val="11"/>
      <name val="Calibri"/>
      <family val="2"/>
      <charset val="238"/>
      <scheme val="minor"/>
    </font>
    <font>
      <b/>
      <u/>
      <sz val="14"/>
      <name val="Calibri"/>
      <family val="2"/>
      <charset val="238"/>
      <scheme val="minor"/>
    </font>
    <font>
      <sz val="11"/>
      <color rgb="FF9C5700"/>
      <name val="Calibri"/>
      <family val="2"/>
      <charset val="238"/>
      <scheme val="minor"/>
    </font>
    <font>
      <sz val="12"/>
      <name val="Calibri"/>
      <family val="2"/>
      <charset val="238"/>
      <scheme val="minor"/>
    </font>
    <font>
      <b/>
      <sz val="14"/>
      <name val="Calibri"/>
      <family val="2"/>
      <charset val="238"/>
      <scheme val="minor"/>
    </font>
    <font>
      <b/>
      <sz val="16"/>
      <name val="Calibri"/>
      <family val="2"/>
      <charset val="238"/>
      <scheme val="minor"/>
    </font>
    <font>
      <sz val="16"/>
      <name val="Calibri"/>
      <family val="2"/>
      <charset val="238"/>
      <scheme val="minor"/>
    </font>
    <font>
      <sz val="12"/>
      <color theme="0" tint="-0.249977111117893"/>
      <name val="Calibri"/>
      <family val="2"/>
      <charset val="238"/>
      <scheme val="minor"/>
    </font>
    <font>
      <sz val="12"/>
      <name val="Arial"/>
      <family val="2"/>
      <charset val="238"/>
    </font>
    <font>
      <sz val="12"/>
      <name val="Calibri"/>
      <family val="2"/>
      <charset val="238"/>
    </font>
    <font>
      <vertAlign val="superscript"/>
      <sz val="12"/>
      <name val="Arial"/>
      <family val="2"/>
      <charset val="238"/>
    </font>
    <font>
      <i/>
      <sz val="12"/>
      <name val="Calibri"/>
      <family val="2"/>
      <charset val="238"/>
      <scheme val="minor"/>
    </font>
    <font>
      <vertAlign val="superscript"/>
      <sz val="12"/>
      <name val="Calibri"/>
      <family val="2"/>
      <charset val="238"/>
      <scheme val="minor"/>
    </font>
    <font>
      <u/>
      <sz val="12"/>
      <name val="Calibri"/>
      <family val="2"/>
      <charset val="238"/>
      <scheme val="minor"/>
    </font>
    <font>
      <sz val="10"/>
      <name val="Arial CE"/>
    </font>
    <font>
      <b/>
      <sz val="12"/>
      <name val="Arial"/>
      <family val="2"/>
      <charset val="238"/>
    </font>
    <font>
      <sz val="9"/>
      <name val="Tahoma"/>
      <family val="2"/>
      <charset val="238"/>
    </font>
    <font>
      <b/>
      <vertAlign val="superscript"/>
      <sz val="12"/>
      <name val="Calibri"/>
      <family val="2"/>
      <charset val="238"/>
      <scheme val="minor"/>
    </font>
    <font>
      <sz val="10"/>
      <name val="Calibri"/>
      <family val="2"/>
    </font>
    <font>
      <sz val="11"/>
      <color rgb="FF9C0006"/>
      <name val="Calibri"/>
      <family val="2"/>
      <charset val="238"/>
      <scheme val="minor"/>
    </font>
    <font>
      <b/>
      <sz val="11"/>
      <name val="Arial"/>
      <family val="2"/>
      <charset val="238"/>
    </font>
    <font>
      <b/>
      <sz val="14"/>
      <name val="Arial"/>
      <family val="2"/>
      <charset val="238"/>
    </font>
    <font>
      <vertAlign val="superscript"/>
      <sz val="10"/>
      <name val="Arial"/>
      <family val="2"/>
      <charset val="238"/>
    </font>
    <font>
      <vertAlign val="superscript"/>
      <sz val="11"/>
      <name val="Century Gothic"/>
      <family val="2"/>
      <charset val="238"/>
    </font>
    <font>
      <b/>
      <sz val="14"/>
      <name val="Arial"/>
      <family val="2"/>
    </font>
    <font>
      <sz val="14"/>
      <name val="Calibri"/>
      <family val="2"/>
      <charset val="238"/>
      <scheme val="minor"/>
    </font>
    <font>
      <b/>
      <i/>
      <sz val="11"/>
      <name val="Calibri"/>
      <family val="2"/>
      <scheme val="minor"/>
    </font>
    <font>
      <i/>
      <sz val="11"/>
      <name val="Calibri"/>
      <family val="2"/>
    </font>
    <font>
      <i/>
      <sz val="11"/>
      <name val="Calibri"/>
      <family val="2"/>
      <scheme val="minor"/>
    </font>
    <font>
      <sz val="12"/>
      <color rgb="FF000000"/>
      <name val="Arial"/>
      <family val="2"/>
    </font>
    <font>
      <sz val="10"/>
      <name val="Calibri"/>
      <family val="2"/>
      <scheme val="minor"/>
    </font>
    <font>
      <i/>
      <sz val="10"/>
      <name val="Calibri"/>
      <family val="2"/>
      <scheme val="minor"/>
    </font>
    <font>
      <sz val="12"/>
      <name val="Calibri"/>
      <family val="2"/>
      <scheme val="minor"/>
    </font>
    <font>
      <i/>
      <sz val="12"/>
      <name val="Calibri"/>
      <family val="2"/>
      <scheme val="minor"/>
    </font>
    <font>
      <i/>
      <sz val="10"/>
      <name val="Arial"/>
      <family val="2"/>
    </font>
    <font>
      <b/>
      <sz val="12"/>
      <name val="Calibri"/>
      <family val="2"/>
      <scheme val="minor"/>
    </font>
    <font>
      <sz val="12"/>
      <name val="Calibri"/>
      <family val="2"/>
    </font>
    <font>
      <sz val="13.2"/>
      <name val="Calibri"/>
      <family val="2"/>
      <charset val="238"/>
    </font>
    <font>
      <b/>
      <sz val="14"/>
      <name val="Calibri"/>
      <family val="2"/>
      <scheme val="minor"/>
    </font>
    <font>
      <sz val="11"/>
      <color indexed="8"/>
      <name val="Calibri"/>
      <family val="2"/>
      <charset val="238"/>
    </font>
    <font>
      <strike/>
      <sz val="10"/>
      <name val="Arial"/>
      <family val="2"/>
      <charset val="238"/>
    </font>
    <font>
      <b/>
      <sz val="10"/>
      <color theme="6" tint="-0.499984740745262"/>
      <name val="Arial"/>
      <family val="2"/>
      <charset val="238"/>
    </font>
    <font>
      <sz val="11"/>
      <name val="Calibri"/>
      <family val="2"/>
      <scheme val="minor"/>
    </font>
    <font>
      <b/>
      <sz val="10"/>
      <name val="Calibri"/>
      <family val="2"/>
    </font>
    <font>
      <b/>
      <i/>
      <sz val="10"/>
      <name val="Calibri"/>
      <family val="2"/>
    </font>
    <font>
      <vertAlign val="superscript"/>
      <sz val="10"/>
      <name val="Calibri"/>
      <family val="2"/>
    </font>
    <font>
      <u/>
      <sz val="10"/>
      <name val="Calibri"/>
      <family val="2"/>
    </font>
    <font>
      <b/>
      <sz val="10"/>
      <name val="Calibri"/>
      <family val="2"/>
      <scheme val="minor"/>
    </font>
    <font>
      <strike/>
      <sz val="12"/>
      <name val="Calibri"/>
      <family val="2"/>
      <charset val="238"/>
      <scheme val="minor"/>
    </font>
    <font>
      <strike/>
      <sz val="10"/>
      <name val="Calibri"/>
      <family val="2"/>
      <charset val="238"/>
      <scheme val="minor"/>
    </font>
    <font>
      <vertAlign val="subscript"/>
      <sz val="10"/>
      <name val="Calibri"/>
      <family val="2"/>
      <charset val="238"/>
      <scheme val="minor"/>
    </font>
    <font>
      <sz val="8"/>
      <name val="Arial"/>
      <charset val="238"/>
    </font>
    <font>
      <sz val="10"/>
      <name val="Arial Narrow"/>
      <family val="2"/>
    </font>
    <font>
      <b/>
      <sz val="10"/>
      <name val="Arial Narrow"/>
      <family val="2"/>
    </font>
    <font>
      <b/>
      <sz val="10"/>
      <name val="Arial Narrow"/>
      <family val="2"/>
      <charset val="238"/>
    </font>
    <font>
      <sz val="10"/>
      <color rgb="FFFF0000"/>
      <name val="Arial Narrow"/>
      <family val="2"/>
      <charset val="238"/>
    </font>
    <font>
      <b/>
      <sz val="9"/>
      <name val="Arial Narrow"/>
      <family val="2"/>
      <charset val="238"/>
    </font>
    <font>
      <b/>
      <sz val="10"/>
      <color rgb="FFFF0000"/>
      <name val="Arial Narrow"/>
      <family val="2"/>
      <charset val="238"/>
    </font>
    <font>
      <b/>
      <sz val="10"/>
      <name val="Calibri"/>
      <family val="2"/>
      <charset val="238"/>
    </font>
    <font>
      <sz val="5"/>
      <name val="Calibri"/>
      <family val="2"/>
      <charset val="238"/>
      <scheme val="minor"/>
    </font>
    <font>
      <sz val="12"/>
      <color rgb="FFFF0000"/>
      <name val="Calibri"/>
      <family val="2"/>
      <charset val="238"/>
    </font>
    <font>
      <sz val="12"/>
      <color rgb="FFFF0000"/>
      <name val="Calibri"/>
      <family val="2"/>
      <charset val="238"/>
      <scheme val="minor"/>
    </font>
    <font>
      <sz val="10"/>
      <color rgb="FFFF0000"/>
      <name val="Calibri"/>
      <family val="2"/>
      <charset val="238"/>
      <scheme val="minor"/>
    </font>
    <font>
      <vertAlign val="superscript"/>
      <sz val="12"/>
      <color rgb="FFFF0000"/>
      <name val="Arial"/>
      <family val="2"/>
      <charset val="238"/>
    </font>
    <font>
      <i/>
      <sz val="12"/>
      <color rgb="FFFF0000"/>
      <name val="Calibri"/>
      <family val="2"/>
      <charset val="238"/>
      <scheme val="minor"/>
    </font>
    <font>
      <strike/>
      <sz val="10"/>
      <color rgb="FFFF0000"/>
      <name val="Calibri"/>
      <family val="2"/>
      <charset val="238"/>
      <scheme val="minor"/>
    </font>
    <font>
      <strike/>
      <sz val="10"/>
      <color rgb="FFFF0000"/>
      <name val="Arial"/>
      <family val="2"/>
      <charset val="238"/>
    </font>
    <font>
      <sz val="10"/>
      <color rgb="FFFF0000"/>
      <name val="Arial"/>
      <family val="2"/>
      <charset val="238"/>
    </font>
    <font>
      <sz val="11"/>
      <color rgb="FFFF0000"/>
      <name val="Calibri"/>
      <family val="2"/>
      <charset val="238"/>
      <scheme val="minor"/>
    </font>
    <font>
      <sz val="11"/>
      <color rgb="FFFF0000"/>
      <name val="Calibri"/>
      <family val="2"/>
      <charset val="238"/>
    </font>
    <font>
      <vertAlign val="superscript"/>
      <sz val="11"/>
      <color rgb="FFFF0000"/>
      <name val="Arial"/>
      <family val="2"/>
      <charset val="238"/>
    </font>
  </fonts>
  <fills count="15">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bgColor indexed="64"/>
      </patternFill>
    </fill>
    <fill>
      <patternFill patternType="solid">
        <fgColor rgb="FFFFEB9C"/>
      </patternFill>
    </fill>
    <fill>
      <patternFill patternType="solid">
        <fgColor theme="0" tint="-0.249977111117893"/>
        <bgColor indexed="64"/>
      </patternFill>
    </fill>
    <fill>
      <patternFill patternType="solid">
        <fgColor rgb="FFCCFFCC"/>
        <bgColor indexed="64"/>
      </patternFill>
    </fill>
    <fill>
      <patternFill patternType="solid">
        <fgColor theme="3" tint="0.79998168889431442"/>
        <bgColor indexed="64"/>
      </patternFill>
    </fill>
    <fill>
      <patternFill patternType="solid">
        <fgColor theme="0" tint="-0.499984740745262"/>
        <bgColor indexed="64"/>
      </patternFill>
    </fill>
    <fill>
      <patternFill patternType="solid">
        <fgColor rgb="FFFFC7CE"/>
      </patternFill>
    </fill>
    <fill>
      <patternFill patternType="solid">
        <fgColor theme="0" tint="-0.34998626667073579"/>
        <bgColor indexed="64"/>
      </patternFill>
    </fill>
    <fill>
      <patternFill patternType="solid">
        <fgColor rgb="FFFFFFFF"/>
        <bgColor rgb="FFFFFFFF"/>
      </patternFill>
    </fill>
    <fill>
      <patternFill patternType="solid">
        <fgColor theme="6" tint="0.39997558519241921"/>
        <bgColor indexed="64"/>
      </patternFill>
    </fill>
  </fills>
  <borders count="37">
    <border>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right style="thin">
        <color indexed="64"/>
      </right>
      <top style="thin">
        <color indexed="64"/>
      </top>
      <bottom/>
      <diagonal/>
    </border>
    <border>
      <left style="hair">
        <color auto="1"/>
      </left>
      <right style="hair">
        <color auto="1"/>
      </right>
      <top style="hair">
        <color auto="1"/>
      </top>
      <bottom/>
      <diagonal/>
    </border>
    <border>
      <left style="thin">
        <color indexed="64"/>
      </left>
      <right/>
      <top style="thin">
        <color indexed="64"/>
      </top>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indexed="64"/>
      </left>
      <right style="hair">
        <color indexed="64"/>
      </right>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44">
    <xf numFmtId="0" fontId="0" fillId="0" borderId="0"/>
    <xf numFmtId="164" fontId="2" fillId="0" borderId="0" applyFont="0" applyFill="0" applyBorder="0" applyAlignment="0" applyProtection="0"/>
    <xf numFmtId="164" fontId="5" fillId="0" borderId="0" applyFont="0" applyFill="0" applyBorder="0" applyAlignment="0" applyProtection="0"/>
    <xf numFmtId="164" fontId="9" fillId="0" borderId="0" applyFont="0" applyFill="0" applyBorder="0" applyAlignment="0" applyProtection="0"/>
    <xf numFmtId="164" fontId="14" fillId="0" borderId="0" applyFont="0" applyFill="0" applyBorder="0" applyAlignment="0" applyProtection="0"/>
    <xf numFmtId="0" fontId="11" fillId="0" borderId="0" applyNumberFormat="0" applyFill="0" applyBorder="0" applyAlignment="0" applyProtection="0">
      <alignment vertical="top"/>
      <protection locked="0"/>
    </xf>
    <xf numFmtId="0" fontId="5" fillId="0" borderId="0"/>
    <xf numFmtId="0" fontId="15" fillId="0" borderId="0"/>
    <xf numFmtId="0" fontId="15" fillId="0" borderId="0"/>
    <xf numFmtId="0" fontId="5" fillId="0" borderId="0"/>
    <xf numFmtId="0" fontId="15" fillId="0" borderId="0"/>
    <xf numFmtId="0" fontId="5" fillId="0" borderId="0"/>
    <xf numFmtId="0" fontId="9" fillId="0" borderId="0"/>
    <xf numFmtId="0" fontId="13" fillId="0" borderId="0"/>
    <xf numFmtId="0" fontId="10" fillId="0" borderId="0"/>
    <xf numFmtId="0" fontId="2" fillId="0" borderId="0"/>
    <xf numFmtId="0" fontId="2" fillId="0" borderId="0"/>
    <xf numFmtId="0" fontId="2" fillId="0" borderId="0"/>
    <xf numFmtId="0" fontId="31" fillId="0" borderId="0"/>
    <xf numFmtId="0" fontId="34" fillId="0" borderId="0"/>
    <xf numFmtId="0" fontId="2" fillId="0" borderId="0"/>
    <xf numFmtId="166" fontId="2" fillId="0" borderId="0" applyFont="0" applyFill="0" applyBorder="0" applyAlignment="0" applyProtection="0"/>
    <xf numFmtId="0" fontId="2" fillId="0" borderId="0"/>
    <xf numFmtId="0" fontId="10" fillId="0" borderId="0"/>
    <xf numFmtId="0" fontId="2" fillId="0" borderId="0"/>
    <xf numFmtId="0" fontId="10" fillId="0" borderId="0"/>
    <xf numFmtId="0" fontId="2" fillId="0" borderId="0"/>
    <xf numFmtId="0" fontId="2" fillId="0" borderId="0"/>
    <xf numFmtId="0" fontId="2" fillId="0" borderId="0"/>
    <xf numFmtId="0" fontId="42" fillId="0" borderId="0"/>
    <xf numFmtId="0" fontId="46" fillId="6" borderId="0" applyNumberFormat="0" applyBorder="0" applyAlignment="0" applyProtection="0"/>
    <xf numFmtId="0" fontId="1" fillId="0" borderId="0"/>
    <xf numFmtId="0" fontId="1" fillId="0" borderId="0"/>
    <xf numFmtId="164" fontId="2" fillId="0" borderId="0" applyFont="0" applyFill="0" applyBorder="0" applyAlignment="0" applyProtection="0"/>
    <xf numFmtId="0" fontId="58" fillId="0" borderId="0"/>
    <xf numFmtId="0" fontId="2" fillId="0" borderId="0"/>
    <xf numFmtId="0" fontId="60" fillId="0" borderId="0">
      <alignment vertical="top" wrapText="1"/>
    </xf>
    <xf numFmtId="0" fontId="63" fillId="11" borderId="0" applyNumberFormat="0" applyBorder="0" applyAlignment="0" applyProtection="0"/>
    <xf numFmtId="169" fontId="73" fillId="0" borderId="0" applyBorder="0" applyProtection="0"/>
    <xf numFmtId="0" fontId="2" fillId="0" borderId="0"/>
    <xf numFmtId="0" fontId="83" fillId="0" borderId="0"/>
    <xf numFmtId="0" fontId="2" fillId="0" borderId="0"/>
    <xf numFmtId="0" fontId="2" fillId="0" borderId="0"/>
    <xf numFmtId="0" fontId="2" fillId="0" borderId="0"/>
  </cellStyleXfs>
  <cellXfs count="992">
    <xf numFmtId="0" fontId="0" fillId="0" borderId="0" xfId="0"/>
    <xf numFmtId="0" fontId="3" fillId="0" borderId="0" xfId="0" applyFont="1"/>
    <xf numFmtId="164" fontId="3" fillId="0" borderId="0" xfId="1" applyFont="1"/>
    <xf numFmtId="0" fontId="3" fillId="0" borderId="0" xfId="0" applyFont="1" applyAlignment="1">
      <alignment horizontal="right"/>
    </xf>
    <xf numFmtId="0" fontId="6" fillId="0" borderId="0" xfId="0" applyFont="1"/>
    <xf numFmtId="0" fontId="8" fillId="0" borderId="0" xfId="0" applyFont="1"/>
    <xf numFmtId="0" fontId="8" fillId="0" borderId="0" xfId="0" applyFont="1" applyAlignment="1">
      <alignment horizontal="right"/>
    </xf>
    <xf numFmtId="164" fontId="8" fillId="0" borderId="0" xfId="1" applyFont="1"/>
    <xf numFmtId="0" fontId="18" fillId="0" borderId="0" xfId="0" applyFont="1" applyAlignment="1">
      <alignment vertical="center"/>
    </xf>
    <xf numFmtId="0" fontId="12" fillId="0" borderId="0" xfId="0" applyFont="1" applyAlignment="1">
      <alignment horizontal="right"/>
    </xf>
    <xf numFmtId="0" fontId="8" fillId="0" borderId="0" xfId="0" applyFont="1" applyAlignment="1">
      <alignment vertical="center"/>
    </xf>
    <xf numFmtId="164" fontId="8" fillId="0" borderId="0" xfId="1" applyFont="1" applyAlignment="1">
      <alignment vertical="center"/>
    </xf>
    <xf numFmtId="164" fontId="6" fillId="0" borderId="0" xfId="1" applyFont="1"/>
    <xf numFmtId="0" fontId="17" fillId="0" borderId="0" xfId="0" applyFont="1"/>
    <xf numFmtId="0" fontId="17" fillId="0" borderId="0" xfId="0" applyFont="1" applyAlignment="1">
      <alignment horizontal="right"/>
    </xf>
    <xf numFmtId="0" fontId="18" fillId="0" borderId="0" xfId="0" applyFont="1" applyAlignment="1">
      <alignment horizontal="center" vertical="center"/>
    </xf>
    <xf numFmtId="0" fontId="16" fillId="0" borderId="0" xfId="0" applyFont="1"/>
    <xf numFmtId="0" fontId="6"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xf numFmtId="0" fontId="24" fillId="0" borderId="0" xfId="0" applyFont="1"/>
    <xf numFmtId="0" fontId="24" fillId="0" borderId="0" xfId="0" applyFont="1" applyAlignment="1">
      <alignment horizontal="right"/>
    </xf>
    <xf numFmtId="0" fontId="21" fillId="0" borderId="0" xfId="0" applyFont="1" applyAlignment="1">
      <alignment horizontal="center"/>
    </xf>
    <xf numFmtId="0" fontId="21" fillId="0" borderId="0" xfId="0" applyFont="1" applyAlignment="1">
      <alignment horizontal="center" wrapText="1"/>
    </xf>
    <xf numFmtId="0" fontId="26" fillId="0" borderId="0" xfId="0" applyFont="1" applyAlignment="1">
      <alignment horizontal="left" vertical="center" wrapText="1"/>
    </xf>
    <xf numFmtId="0" fontId="21" fillId="0" borderId="3" xfId="0" applyFont="1" applyBorder="1"/>
    <xf numFmtId="0" fontId="21" fillId="0" borderId="3" xfId="0" applyFont="1" applyBorder="1" applyAlignment="1">
      <alignment horizontal="right"/>
    </xf>
    <xf numFmtId="0" fontId="21" fillId="0" borderId="0" xfId="0" applyFont="1" applyAlignment="1">
      <alignment horizontal="justify" wrapText="1"/>
    </xf>
    <xf numFmtId="0" fontId="21" fillId="0" borderId="0" xfId="0" applyFont="1" applyAlignment="1">
      <alignment vertical="top" wrapText="1"/>
    </xf>
    <xf numFmtId="0" fontId="21" fillId="0" borderId="0" xfId="0" applyFont="1" applyAlignment="1">
      <alignment horizontal="left" vertical="top"/>
    </xf>
    <xf numFmtId="0" fontId="21" fillId="0" borderId="0" xfId="0" applyFont="1" applyAlignment="1">
      <alignment wrapText="1"/>
    </xf>
    <xf numFmtId="0" fontId="23" fillId="0" borderId="0" xfId="0" applyFont="1" applyAlignment="1">
      <alignment horizontal="justify" vertical="top" wrapText="1"/>
    </xf>
    <xf numFmtId="0" fontId="23" fillId="0" borderId="0" xfId="0" applyFont="1" applyAlignment="1">
      <alignment horizontal="justify" vertical="top" wrapText="1" readingOrder="1"/>
    </xf>
    <xf numFmtId="9" fontId="23" fillId="0" borderId="0" xfId="0" applyNumberFormat="1" applyFont="1" applyAlignment="1">
      <alignment horizontal="center"/>
    </xf>
    <xf numFmtId="0" fontId="23" fillId="0" borderId="0" xfId="0" applyFont="1" applyAlignment="1">
      <alignment horizontal="center" wrapText="1"/>
    </xf>
    <xf numFmtId="0" fontId="23" fillId="0" borderId="0" xfId="0" applyFont="1" applyAlignment="1">
      <alignment horizontal="justify" readingOrder="1"/>
    </xf>
    <xf numFmtId="0" fontId="23" fillId="0" borderId="0" xfId="0" applyFont="1" applyAlignment="1">
      <alignment horizontal="center"/>
    </xf>
    <xf numFmtId="0" fontId="19" fillId="0" borderId="0" xfId="15" applyFont="1" applyAlignment="1">
      <alignment horizontal="center" wrapText="1"/>
    </xf>
    <xf numFmtId="0" fontId="23" fillId="0" borderId="0" xfId="0" applyFont="1" applyAlignment="1">
      <alignment horizontal="justify" wrapText="1" readingOrder="1"/>
    </xf>
    <xf numFmtId="0" fontId="23" fillId="0" borderId="0" xfId="0" applyFont="1" applyAlignment="1">
      <alignment horizontal="center" vertical="center"/>
    </xf>
    <xf numFmtId="0" fontId="19" fillId="0" borderId="0" xfId="16" applyFont="1" applyAlignment="1">
      <alignment horizontal="center" wrapText="1"/>
    </xf>
    <xf numFmtId="0" fontId="23" fillId="0" borderId="0" xfId="16" applyFont="1" applyAlignment="1">
      <alignment horizontal="justify" vertical="center" wrapText="1"/>
    </xf>
    <xf numFmtId="0" fontId="23" fillId="0" borderId="0" xfId="0" applyFont="1" applyAlignment="1">
      <alignment horizontal="center" vertical="top" wrapText="1"/>
    </xf>
    <xf numFmtId="0" fontId="22" fillId="3" borderId="9" xfId="0" applyFont="1" applyFill="1" applyBorder="1" applyAlignment="1">
      <alignment horizontal="center" vertical="center" wrapText="1"/>
    </xf>
    <xf numFmtId="0" fontId="23" fillId="0" borderId="0" xfId="0" applyFont="1" applyAlignment="1">
      <alignment horizontal="left" vertical="top"/>
    </xf>
    <xf numFmtId="0" fontId="23" fillId="0" borderId="0" xfId="0" applyFont="1" applyAlignment="1">
      <alignment horizontal="justify" vertical="center" wrapText="1"/>
    </xf>
    <xf numFmtId="0" fontId="29" fillId="0" borderId="0" xfId="15" applyFont="1" applyAlignment="1">
      <alignment horizontal="left" vertical="center"/>
    </xf>
    <xf numFmtId="0" fontId="30" fillId="0" borderId="0" xfId="15" applyFont="1" applyAlignment="1">
      <alignment horizontal="center" vertical="center" wrapText="1"/>
    </xf>
    <xf numFmtId="0" fontId="19" fillId="0" borderId="0" xfId="15" applyFont="1" applyAlignment="1">
      <alignment horizontal="justify" vertical="center" wrapText="1"/>
    </xf>
    <xf numFmtId="0" fontId="21" fillId="0" borderId="0" xfId="0" applyFont="1" applyAlignment="1">
      <alignment horizontal="center" vertical="center"/>
    </xf>
    <xf numFmtId="4" fontId="19" fillId="0" borderId="0" xfId="16" applyNumberFormat="1" applyFont="1" applyAlignment="1" applyProtection="1">
      <alignment wrapText="1"/>
      <protection locked="0"/>
    </xf>
    <xf numFmtId="4" fontId="19" fillId="0" borderId="0" xfId="15" applyNumberFormat="1" applyFont="1" applyAlignment="1">
      <alignment wrapText="1"/>
    </xf>
    <xf numFmtId="0" fontId="19" fillId="0" borderId="0" xfId="15" applyFont="1" applyAlignment="1">
      <alignment horizontal="justify" wrapText="1"/>
    </xf>
    <xf numFmtId="0" fontId="30" fillId="0" borderId="0" xfId="15" applyFont="1" applyAlignment="1">
      <alignment horizontal="left" vertical="top" wrapText="1"/>
    </xf>
    <xf numFmtId="0" fontId="30" fillId="0" borderId="0" xfId="15" applyFont="1" applyAlignment="1">
      <alignment horizontal="justify" vertical="center" wrapText="1"/>
    </xf>
    <xf numFmtId="0" fontId="20" fillId="0" borderId="0" xfId="15" applyFont="1" applyAlignment="1">
      <alignment horizontal="left" vertical="top"/>
    </xf>
    <xf numFmtId="0" fontId="23" fillId="0" borderId="0" xfId="0" applyFont="1" applyAlignment="1">
      <alignment horizontal="right" wrapText="1"/>
    </xf>
    <xf numFmtId="0" fontId="23" fillId="0" borderId="0" xfId="0" applyFont="1" applyAlignment="1">
      <alignment horizontal="right" vertical="center" wrapText="1"/>
    </xf>
    <xf numFmtId="0" fontId="19" fillId="0" borderId="0" xfId="15" applyFont="1" applyAlignment="1">
      <alignment horizontal="justify" vertical="top" wrapText="1"/>
    </xf>
    <xf numFmtId="0" fontId="35" fillId="0" borderId="0" xfId="0" applyFont="1"/>
    <xf numFmtId="0" fontId="36" fillId="0" borderId="0" xfId="0" applyFont="1"/>
    <xf numFmtId="0" fontId="37" fillId="0" borderId="0" xfId="0" applyFont="1"/>
    <xf numFmtId="0" fontId="26" fillId="0" borderId="0" xfId="0" applyFont="1"/>
    <xf numFmtId="0" fontId="23" fillId="0" borderId="0" xfId="0" applyFont="1" applyAlignment="1">
      <alignment horizontal="center" vertical="center" wrapText="1"/>
    </xf>
    <xf numFmtId="0" fontId="23" fillId="0" borderId="0" xfId="0" applyFont="1" applyAlignment="1">
      <alignment horizontal="left" vertical="top" wrapText="1"/>
    </xf>
    <xf numFmtId="0" fontId="39" fillId="0" borderId="0" xfId="0" applyFont="1" applyAlignment="1">
      <alignment horizontal="justify" vertical="top" wrapText="1" readingOrder="1"/>
    </xf>
    <xf numFmtId="0" fontId="39" fillId="0" borderId="0" xfId="0" applyFont="1" applyAlignment="1">
      <alignment horizontal="justify" wrapText="1"/>
    </xf>
    <xf numFmtId="0" fontId="39" fillId="0" borderId="0" xfId="0" applyFont="1" applyAlignment="1">
      <alignment horizontal="justify" vertical="center" wrapText="1"/>
    </xf>
    <xf numFmtId="0" fontId="39" fillId="0" borderId="0" xfId="0" applyFont="1" applyAlignment="1">
      <alignment horizontal="justify" vertical="top" wrapText="1"/>
    </xf>
    <xf numFmtId="16" fontId="23" fillId="0" borderId="0" xfId="0" applyNumberFormat="1" applyFont="1" applyAlignment="1">
      <alignment horizontal="left" vertical="top"/>
    </xf>
    <xf numFmtId="0" fontId="40" fillId="0" borderId="0" xfId="15" applyFont="1" applyAlignment="1">
      <alignment horizontal="justify" vertical="center" wrapText="1"/>
    </xf>
    <xf numFmtId="0" fontId="38" fillId="0" borderId="0" xfId="0" applyFont="1" applyAlignment="1">
      <alignment horizontal="justify" vertical="top" wrapText="1"/>
    </xf>
    <xf numFmtId="0" fontId="40" fillId="0" borderId="0" xfId="15" applyFont="1" applyAlignment="1">
      <alignment horizontal="justify" wrapText="1"/>
    </xf>
    <xf numFmtId="0" fontId="23" fillId="0" borderId="0" xfId="0" applyFont="1" applyAlignment="1">
      <alignment horizontal="justify" wrapText="1"/>
    </xf>
    <xf numFmtId="0" fontId="39" fillId="0" borderId="0" xfId="16" applyFont="1" applyAlignment="1">
      <alignment horizontal="justify" vertical="center" wrapText="1"/>
    </xf>
    <xf numFmtId="0" fontId="38" fillId="0" borderId="0" xfId="16" applyFont="1" applyAlignment="1">
      <alignment horizontal="justify" vertical="center" wrapText="1"/>
    </xf>
    <xf numFmtId="0" fontId="39" fillId="0" borderId="0" xfId="0" applyFont="1"/>
    <xf numFmtId="0" fontId="6" fillId="0" borderId="0" xfId="0" applyFont="1" applyAlignment="1">
      <alignment horizontal="center"/>
    </xf>
    <xf numFmtId="0" fontId="2" fillId="5" borderId="0" xfId="0" applyFont="1" applyFill="1" applyAlignment="1">
      <alignment horizontal="justify" vertical="top" wrapText="1"/>
    </xf>
    <xf numFmtId="0" fontId="43" fillId="5" borderId="0" xfId="0" applyFont="1" applyFill="1" applyAlignment="1">
      <alignment horizontal="justify" vertical="top" wrapText="1"/>
    </xf>
    <xf numFmtId="0" fontId="23" fillId="5" borderId="0" xfId="0" applyFont="1" applyFill="1" applyAlignment="1">
      <alignment horizontal="left" vertical="top" wrapText="1"/>
    </xf>
    <xf numFmtId="0" fontId="44" fillId="5" borderId="0" xfId="0" applyFont="1" applyFill="1" applyAlignment="1">
      <alignment horizontal="left" vertical="top" wrapText="1"/>
    </xf>
    <xf numFmtId="0" fontId="23" fillId="5" borderId="0" xfId="0" applyFont="1" applyFill="1" applyAlignment="1">
      <alignment horizontal="center" wrapText="1"/>
    </xf>
    <xf numFmtId="0" fontId="23" fillId="5" borderId="0" xfId="0" applyFont="1" applyFill="1" applyAlignment="1">
      <alignment horizontal="justify" vertical="top" wrapText="1"/>
    </xf>
    <xf numFmtId="0" fontId="23" fillId="5" borderId="0" xfId="0" applyFont="1" applyFill="1" applyAlignment="1">
      <alignment horizontal="left" wrapText="1"/>
    </xf>
    <xf numFmtId="0" fontId="23" fillId="5" borderId="0" xfId="0" applyFont="1" applyFill="1" applyAlignment="1">
      <alignment horizontal="center" vertical="top" wrapText="1"/>
    </xf>
    <xf numFmtId="10" fontId="23" fillId="5" borderId="0" xfId="9" applyNumberFormat="1" applyFont="1" applyFill="1" applyAlignment="1">
      <alignment horizontal="justify" vertical="top"/>
    </xf>
    <xf numFmtId="10" fontId="23" fillId="5" borderId="0" xfId="9" applyNumberFormat="1" applyFont="1" applyFill="1" applyAlignment="1">
      <alignment horizontal="left" vertical="top" wrapText="1"/>
    </xf>
    <xf numFmtId="0" fontId="45" fillId="0" borderId="0" xfId="0" applyFont="1" applyAlignment="1">
      <alignment vertical="center"/>
    </xf>
    <xf numFmtId="0" fontId="41" fillId="0" borderId="0" xfId="0" applyFont="1" applyAlignment="1">
      <alignment horizontal="center" vertical="center"/>
    </xf>
    <xf numFmtId="0" fontId="47" fillId="0" borderId="0" xfId="0" applyFont="1"/>
    <xf numFmtId="0" fontId="16" fillId="7" borderId="0" xfId="0" applyFont="1" applyFill="1"/>
    <xf numFmtId="0" fontId="49" fillId="7" borderId="0" xfId="0" applyFont="1" applyFill="1" applyAlignment="1">
      <alignment vertical="top"/>
    </xf>
    <xf numFmtId="0" fontId="50" fillId="7" borderId="0" xfId="0" applyFont="1" applyFill="1" applyAlignment="1">
      <alignment horizontal="right" vertical="top"/>
    </xf>
    <xf numFmtId="0" fontId="50" fillId="7" borderId="0" xfId="0" applyFont="1" applyFill="1" applyAlignment="1">
      <alignment vertical="top"/>
    </xf>
    <xf numFmtId="164" fontId="50" fillId="7" borderId="0" xfId="1" applyFont="1" applyFill="1" applyAlignment="1">
      <alignment vertical="top"/>
    </xf>
    <xf numFmtId="4" fontId="49" fillId="7" borderId="0" xfId="0" applyNumberFormat="1" applyFont="1" applyFill="1" applyAlignment="1">
      <alignment horizontal="center" vertical="top"/>
    </xf>
    <xf numFmtId="4" fontId="41" fillId="0" borderId="0" xfId="0" applyNumberFormat="1" applyFont="1" applyAlignment="1">
      <alignment horizontal="center" vertical="center"/>
    </xf>
    <xf numFmtId="164" fontId="24" fillId="0" borderId="0" xfId="1" applyFont="1" applyAlignment="1">
      <alignment vertical="center"/>
    </xf>
    <xf numFmtId="4" fontId="41" fillId="7" borderId="0" xfId="0" applyNumberFormat="1" applyFont="1" applyFill="1" applyAlignment="1">
      <alignment horizontal="center" vertical="center"/>
    </xf>
    <xf numFmtId="0" fontId="51" fillId="0" borderId="0" xfId="0" applyFont="1"/>
    <xf numFmtId="0" fontId="51" fillId="0" borderId="0" xfId="0" applyFont="1" applyAlignment="1">
      <alignment horizontal="right"/>
    </xf>
    <xf numFmtId="164" fontId="47" fillId="0" borderId="0" xfId="1" applyFont="1"/>
    <xf numFmtId="0" fontId="47" fillId="0" borderId="0" xfId="0" applyFont="1" applyAlignment="1">
      <alignment horizontal="right"/>
    </xf>
    <xf numFmtId="0" fontId="41" fillId="0" borderId="0" xfId="0" applyFont="1" applyAlignment="1">
      <alignment vertical="center"/>
    </xf>
    <xf numFmtId="0" fontId="41" fillId="0" borderId="0" xfId="0" applyFont="1" applyAlignment="1">
      <alignment horizontal="right"/>
    </xf>
    <xf numFmtId="0" fontId="47" fillId="0" borderId="0" xfId="0" applyFont="1" applyAlignment="1">
      <alignment vertical="center"/>
    </xf>
    <xf numFmtId="164" fontId="47" fillId="0" borderId="0" xfId="1" applyFont="1" applyAlignment="1">
      <alignment vertical="center"/>
    </xf>
    <xf numFmtId="0" fontId="41" fillId="7" borderId="0" xfId="0" applyFont="1" applyFill="1"/>
    <xf numFmtId="0" fontId="47" fillId="7" borderId="0" xfId="0" applyFont="1" applyFill="1" applyAlignment="1">
      <alignment horizontal="right"/>
    </xf>
    <xf numFmtId="0" fontId="47" fillId="7" borderId="0" xfId="0" applyFont="1" applyFill="1"/>
    <xf numFmtId="164" fontId="47" fillId="7" borderId="0" xfId="1" applyFont="1" applyFill="1"/>
    <xf numFmtId="0" fontId="52" fillId="0" borderId="0" xfId="0" applyFont="1"/>
    <xf numFmtId="0" fontId="47" fillId="3" borderId="4" xfId="0" applyFont="1" applyFill="1" applyBorder="1" applyAlignment="1">
      <alignment horizontal="center" vertical="top"/>
    </xf>
    <xf numFmtId="164" fontId="47" fillId="3" borderId="5" xfId="1" applyFont="1" applyFill="1" applyBorder="1" applyAlignment="1">
      <alignment horizontal="center"/>
    </xf>
    <xf numFmtId="164" fontId="47" fillId="3" borderId="6" xfId="1" applyFont="1" applyFill="1" applyBorder="1"/>
    <xf numFmtId="0" fontId="47" fillId="0" borderId="0" xfId="0" applyFont="1" applyAlignment="1">
      <alignment vertical="top"/>
    </xf>
    <xf numFmtId="0" fontId="47" fillId="0" borderId="3" xfId="0" applyFont="1" applyBorder="1"/>
    <xf numFmtId="0" fontId="47" fillId="0" borderId="3" xfId="0" applyFont="1" applyBorder="1" applyAlignment="1">
      <alignment horizontal="right"/>
    </xf>
    <xf numFmtId="164" fontId="47" fillId="0" borderId="3" xfId="1" applyFont="1" applyBorder="1" applyAlignment="1">
      <alignment horizontal="center"/>
    </xf>
    <xf numFmtId="0" fontId="53" fillId="0" borderId="0" xfId="16" applyFont="1" applyAlignment="1">
      <alignment horizontal="justify" vertical="center" wrapText="1"/>
    </xf>
    <xf numFmtId="0" fontId="53" fillId="0" borderId="0" xfId="16" applyFont="1" applyAlignment="1">
      <alignment horizontal="center" wrapText="1"/>
    </xf>
    <xf numFmtId="4" fontId="53" fillId="0" borderId="0" xfId="16" applyNumberFormat="1" applyFont="1" applyAlignment="1">
      <alignment horizontal="center" wrapText="1"/>
    </xf>
    <xf numFmtId="4" fontId="53" fillId="0" borderId="0" xfId="16" applyNumberFormat="1" applyFont="1" applyAlignment="1" applyProtection="1">
      <alignment horizontal="center" wrapText="1"/>
      <protection locked="0"/>
    </xf>
    <xf numFmtId="4" fontId="53" fillId="0" borderId="0" xfId="16" applyNumberFormat="1" applyFont="1" applyAlignment="1" applyProtection="1">
      <alignment horizontal="right" wrapText="1"/>
      <protection locked="0"/>
    </xf>
    <xf numFmtId="0" fontId="47" fillId="0" borderId="0" xfId="0" applyFont="1" applyAlignment="1">
      <alignment horizontal="justify" wrapText="1"/>
    </xf>
    <xf numFmtId="0" fontId="47" fillId="0" borderId="0" xfId="0" applyFont="1" applyAlignment="1">
      <alignment horizontal="center" wrapText="1"/>
    </xf>
    <xf numFmtId="164" fontId="47" fillId="0" borderId="0" xfId="1" applyFont="1" applyAlignment="1">
      <alignment horizontal="center"/>
    </xf>
    <xf numFmtId="0" fontId="47" fillId="0" borderId="0" xfId="0" applyFont="1" applyAlignment="1">
      <alignment horizontal="center" vertical="top"/>
    </xf>
    <xf numFmtId="164" fontId="47" fillId="4" borderId="7" xfId="1" applyFont="1" applyFill="1" applyBorder="1" applyAlignment="1">
      <alignment horizontal="center"/>
    </xf>
    <xf numFmtId="0" fontId="47" fillId="0" borderId="0" xfId="16" applyFont="1" applyAlignment="1">
      <alignment horizontal="justify" vertical="center" wrapText="1"/>
    </xf>
    <xf numFmtId="0" fontId="55" fillId="0" borderId="0" xfId="16" applyFont="1" applyAlignment="1">
      <alignment horizontal="justify" vertical="center" wrapText="1"/>
    </xf>
    <xf numFmtId="4" fontId="53" fillId="0" borderId="0" xfId="16" applyNumberFormat="1" applyFont="1" applyAlignment="1" applyProtection="1">
      <alignment horizontal="center"/>
      <protection locked="0"/>
    </xf>
    <xf numFmtId="0" fontId="47" fillId="0" borderId="0" xfId="0" applyFont="1" applyAlignment="1">
      <alignment horizontal="left" vertical="top"/>
    </xf>
    <xf numFmtId="0" fontId="47" fillId="0" borderId="0" xfId="0" applyFont="1" applyAlignment="1">
      <alignment horizontal="center"/>
    </xf>
    <xf numFmtId="2" fontId="47" fillId="0" borderId="0" xfId="0" applyNumberFormat="1" applyFont="1" applyAlignment="1">
      <alignment horizontal="center"/>
    </xf>
    <xf numFmtId="2" fontId="47" fillId="0" borderId="0" xfId="1" applyNumberFormat="1" applyFont="1" applyAlignment="1">
      <alignment horizontal="center"/>
    </xf>
    <xf numFmtId="0" fontId="47" fillId="0" borderId="0" xfId="0" applyFont="1" applyAlignment="1">
      <alignment horizontal="justify" vertical="top"/>
    </xf>
    <xf numFmtId="0" fontId="47" fillId="0" borderId="0" xfId="0" applyFont="1" applyAlignment="1">
      <alignment horizontal="justify" vertical="top" wrapText="1"/>
    </xf>
    <xf numFmtId="0" fontId="47" fillId="0" borderId="0" xfId="0" applyFont="1" applyAlignment="1">
      <alignment vertical="top" wrapText="1"/>
    </xf>
    <xf numFmtId="164" fontId="47" fillId="0" borderId="1" xfId="1" applyFont="1" applyBorder="1"/>
    <xf numFmtId="0" fontId="57" fillId="0" borderId="0" xfId="0" applyFont="1" applyAlignment="1">
      <alignment horizontal="justify" wrapText="1"/>
    </xf>
    <xf numFmtId="49" fontId="53" fillId="0" borderId="0" xfId="16" applyNumberFormat="1" applyFont="1" applyAlignment="1">
      <alignment horizontal="justify" vertical="center" wrapText="1"/>
    </xf>
    <xf numFmtId="0" fontId="47" fillId="0" borderId="0" xfId="20" applyFont="1" applyAlignment="1">
      <alignment horizontal="left" vertical="top" wrapText="1"/>
    </xf>
    <xf numFmtId="0" fontId="41" fillId="8" borderId="5" xfId="0" applyFont="1" applyFill="1" applyBorder="1" applyAlignment="1">
      <alignment horizontal="left" vertical="center"/>
    </xf>
    <xf numFmtId="0" fontId="41" fillId="0" borderId="0" xfId="9" applyFont="1" applyAlignment="1">
      <alignment horizontal="justify" vertical="center" wrapText="1"/>
    </xf>
    <xf numFmtId="0" fontId="47" fillId="0" borderId="0" xfId="9" applyFont="1" applyAlignment="1">
      <alignment horizontal="justify" vertical="top" wrapText="1"/>
    </xf>
    <xf numFmtId="0" fontId="47" fillId="0" borderId="0" xfId="0" applyFont="1" applyAlignment="1">
      <alignment horizontal="center" vertical="center"/>
    </xf>
    <xf numFmtId="49" fontId="47" fillId="0" borderId="0" xfId="23" applyNumberFormat="1" applyFont="1" applyBorder="1" applyAlignment="1">
      <alignment horizontal="center" vertical="center" wrapText="1"/>
    </xf>
    <xf numFmtId="0" fontId="47" fillId="0" borderId="0" xfId="0" applyFont="1" applyBorder="1"/>
    <xf numFmtId="0" fontId="47" fillId="0" borderId="0" xfId="0" applyFont="1" applyBorder="1" applyAlignment="1">
      <alignment horizontal="right"/>
    </xf>
    <xf numFmtId="0" fontId="47" fillId="0" borderId="0" xfId="31" applyFont="1" applyBorder="1" applyAlignment="1">
      <alignment horizontal="left" vertical="top" wrapText="1"/>
    </xf>
    <xf numFmtId="0" fontId="47" fillId="0" borderId="0" xfId="31" applyFont="1" applyBorder="1" applyAlignment="1">
      <alignment horizontal="right" vertical="top"/>
    </xf>
    <xf numFmtId="4" fontId="47" fillId="0" borderId="0" xfId="13" applyNumberFormat="1" applyFont="1" applyBorder="1" applyAlignment="1">
      <alignment horizontal="right" wrapText="1"/>
    </xf>
    <xf numFmtId="4" fontId="47" fillId="0" borderId="0" xfId="13" applyNumberFormat="1" applyFont="1" applyBorder="1" applyAlignment="1" applyProtection="1">
      <alignment horizontal="right" wrapText="1"/>
      <protection locked="0"/>
    </xf>
    <xf numFmtId="167" fontId="47" fillId="0" borderId="0" xfId="13" applyNumberFormat="1" applyFont="1" applyBorder="1" applyAlignment="1">
      <alignment horizontal="right" vertical="top" wrapText="1"/>
    </xf>
    <xf numFmtId="4" fontId="47" fillId="0" borderId="0" xfId="31" applyNumberFormat="1" applyFont="1" applyBorder="1" applyAlignment="1">
      <alignment horizontal="right" vertical="top"/>
    </xf>
    <xf numFmtId="0" fontId="22" fillId="3" borderId="0" xfId="0" applyFont="1" applyFill="1" applyBorder="1" applyAlignment="1">
      <alignment horizontal="center" wrapText="1"/>
    </xf>
    <xf numFmtId="0" fontId="22" fillId="3" borderId="0" xfId="0" applyFont="1" applyFill="1" applyBorder="1" applyAlignment="1">
      <alignment horizontal="center" vertical="center" wrapText="1"/>
    </xf>
    <xf numFmtId="164" fontId="22" fillId="3" borderId="0" xfId="1" applyFont="1" applyFill="1" applyBorder="1" applyAlignment="1">
      <alignment vertical="center" wrapText="1"/>
    </xf>
    <xf numFmtId="164" fontId="22" fillId="3" borderId="0" xfId="1" applyFont="1" applyFill="1" applyBorder="1" applyAlignment="1">
      <alignment horizontal="center" vertical="center"/>
    </xf>
    <xf numFmtId="0" fontId="47" fillId="0" borderId="0" xfId="0" applyFont="1" applyBorder="1" applyAlignment="1">
      <alignment vertical="center" wrapText="1"/>
    </xf>
    <xf numFmtId="49" fontId="41" fillId="0" borderId="0" xfId="9" applyNumberFormat="1" applyFont="1" applyBorder="1" applyAlignment="1">
      <alignment horizontal="center" vertical="center"/>
    </xf>
    <xf numFmtId="0" fontId="41" fillId="0" borderId="0" xfId="9" applyFont="1" applyBorder="1" applyAlignment="1">
      <alignment horizontal="justify" vertical="center" wrapText="1"/>
    </xf>
    <xf numFmtId="49" fontId="47" fillId="0" borderId="0" xfId="9" applyNumberFormat="1" applyFont="1" applyBorder="1" applyAlignment="1">
      <alignment horizontal="center" vertical="center"/>
    </xf>
    <xf numFmtId="0" fontId="47" fillId="0" borderId="0" xfId="9" applyFont="1" applyBorder="1" applyAlignment="1">
      <alignment horizontal="justify" vertical="top" wrapText="1"/>
    </xf>
    <xf numFmtId="0" fontId="47" fillId="0" borderId="0" xfId="0" applyFont="1" applyBorder="1" applyAlignment="1">
      <alignment horizontal="left" vertical="top" wrapText="1"/>
    </xf>
    <xf numFmtId="165" fontId="47" fillId="0" borderId="0" xfId="13" applyNumberFormat="1" applyFont="1" applyBorder="1" applyAlignment="1">
      <alignment horizontal="center" vertical="center" wrapText="1"/>
    </xf>
    <xf numFmtId="0" fontId="41" fillId="0" borderId="0" xfId="7" applyFont="1" applyBorder="1" applyAlignment="1">
      <alignment horizontal="left" vertical="center" wrapText="1"/>
    </xf>
    <xf numFmtId="0" fontId="47" fillId="0" borderId="0" xfId="7" applyFont="1" applyBorder="1" applyAlignment="1">
      <alignment horizontal="left" vertical="center" wrapText="1"/>
    </xf>
    <xf numFmtId="0" fontId="41" fillId="0" borderId="0" xfId="7" applyFont="1" applyBorder="1" applyAlignment="1">
      <alignment horizontal="left" vertical="top" wrapText="1"/>
    </xf>
    <xf numFmtId="0" fontId="47" fillId="0" borderId="0" xfId="7" applyFont="1" applyBorder="1" applyAlignment="1">
      <alignment horizontal="right" vertical="top" wrapText="1"/>
    </xf>
    <xf numFmtId="165" fontId="47" fillId="0" borderId="0" xfId="13" applyNumberFormat="1" applyFont="1" applyBorder="1" applyAlignment="1">
      <alignment horizontal="right" vertical="top" wrapText="1"/>
    </xf>
    <xf numFmtId="0" fontId="47" fillId="0" borderId="0" xfId="7" applyFont="1" applyBorder="1" applyAlignment="1">
      <alignment horizontal="left" vertical="top" wrapText="1"/>
    </xf>
    <xf numFmtId="165" fontId="47" fillId="0" borderId="0" xfId="13" applyNumberFormat="1" applyFont="1" applyBorder="1" applyAlignment="1">
      <alignment horizontal="center" vertical="top" wrapText="1"/>
    </xf>
    <xf numFmtId="0" fontId="47" fillId="0" borderId="0" xfId="0" applyFont="1" applyBorder="1" applyAlignment="1">
      <alignment horizontal="center" vertical="center"/>
    </xf>
    <xf numFmtId="49" fontId="41" fillId="6" borderId="0" xfId="30" applyNumberFormat="1" applyFont="1" applyBorder="1" applyAlignment="1">
      <alignment horizontal="right" vertical="center" wrapText="1"/>
    </xf>
    <xf numFmtId="0" fontId="41" fillId="8" borderId="4" xfId="0" applyFont="1" applyFill="1" applyBorder="1" applyAlignment="1">
      <alignment horizontal="left" vertical="center"/>
    </xf>
    <xf numFmtId="0" fontId="47" fillId="0" borderId="0" xfId="0" applyFont="1" applyBorder="1" applyAlignment="1">
      <alignment horizontal="center"/>
    </xf>
    <xf numFmtId="4" fontId="47" fillId="0" borderId="0" xfId="13" applyNumberFormat="1" applyFont="1" applyBorder="1" applyAlignment="1">
      <alignment horizontal="center" wrapText="1"/>
    </xf>
    <xf numFmtId="4" fontId="47" fillId="0" borderId="0" xfId="13" applyNumberFormat="1" applyFont="1" applyBorder="1" applyAlignment="1" applyProtection="1">
      <alignment horizontal="center" wrapText="1"/>
      <protection locked="0"/>
    </xf>
    <xf numFmtId="0" fontId="47" fillId="0" borderId="0" xfId="9" applyFont="1" applyBorder="1" applyAlignment="1">
      <alignment horizontal="center"/>
    </xf>
    <xf numFmtId="4" fontId="47" fillId="0" borderId="0" xfId="9" applyNumberFormat="1" applyFont="1" applyBorder="1" applyAlignment="1" applyProtection="1">
      <alignment horizontal="center"/>
      <protection locked="0"/>
    </xf>
    <xf numFmtId="4" fontId="47" fillId="0" borderId="0" xfId="9" applyNumberFormat="1" applyFont="1" applyBorder="1" applyAlignment="1">
      <alignment horizontal="center"/>
    </xf>
    <xf numFmtId="4" fontId="41" fillId="9" borderId="6" xfId="23" applyNumberFormat="1" applyFont="1" applyFill="1" applyBorder="1" applyAlignment="1">
      <alignment horizontal="center" wrapText="1"/>
    </xf>
    <xf numFmtId="4" fontId="47" fillId="0" borderId="0" xfId="0" applyNumberFormat="1" applyFont="1" applyBorder="1" applyAlignment="1">
      <alignment horizontal="center"/>
    </xf>
    <xf numFmtId="0" fontId="47" fillId="0" borderId="0" xfId="31" applyFont="1" applyBorder="1" applyAlignment="1">
      <alignment horizontal="center" vertical="top"/>
    </xf>
    <xf numFmtId="4" fontId="47" fillId="0" borderId="0" xfId="7" applyNumberFormat="1" applyFont="1" applyBorder="1" applyAlignment="1">
      <alignment horizontal="center" wrapText="1"/>
    </xf>
    <xf numFmtId="4" fontId="47" fillId="0" borderId="0" xfId="0" applyNumberFormat="1" applyFont="1" applyBorder="1" applyAlignment="1">
      <alignment horizontal="center" vertical="center" wrapText="1"/>
    </xf>
    <xf numFmtId="0" fontId="47" fillId="0" borderId="0" xfId="31" applyFont="1" applyBorder="1" applyAlignment="1">
      <alignment horizontal="center"/>
    </xf>
    <xf numFmtId="4" fontId="47" fillId="0" borderId="0" xfId="31" applyNumberFormat="1" applyFont="1" applyBorder="1" applyAlignment="1">
      <alignment horizontal="center"/>
    </xf>
    <xf numFmtId="0" fontId="41" fillId="8" borderId="5" xfId="0" applyFont="1" applyFill="1" applyBorder="1" applyAlignment="1">
      <alignment horizontal="center"/>
    </xf>
    <xf numFmtId="49" fontId="41" fillId="9" borderId="5" xfId="23" applyNumberFormat="1" applyFont="1" applyFill="1" applyBorder="1" applyAlignment="1">
      <alignment horizontal="center" wrapText="1"/>
    </xf>
    <xf numFmtId="0" fontId="47" fillId="0" borderId="0" xfId="7" applyFont="1" applyBorder="1" applyAlignment="1">
      <alignment horizontal="center" wrapText="1"/>
    </xf>
    <xf numFmtId="0" fontId="41" fillId="3" borderId="5" xfId="0" applyFont="1" applyFill="1" applyBorder="1" applyAlignment="1">
      <alignment horizontal="center" vertical="center" wrapText="1"/>
    </xf>
    <xf numFmtId="0" fontId="47" fillId="0" borderId="2" xfId="27" applyFont="1" applyBorder="1" applyAlignment="1">
      <alignment horizontal="center" vertical="center"/>
    </xf>
    <xf numFmtId="0" fontId="47" fillId="0" borderId="0" xfId="0" applyFont="1" applyBorder="1" applyAlignment="1">
      <alignment horizontal="right" vertical="top" wrapText="1"/>
    </xf>
    <xf numFmtId="0" fontId="47" fillId="0" borderId="0" xfId="27" applyFont="1" applyBorder="1" applyAlignment="1">
      <alignment horizontal="center" vertical="center"/>
    </xf>
    <xf numFmtId="0" fontId="47" fillId="0" borderId="0" xfId="27" applyFont="1" applyBorder="1" applyAlignment="1">
      <alignment horizontal="justify" vertical="top" wrapText="1"/>
    </xf>
    <xf numFmtId="0" fontId="47" fillId="0" borderId="0" xfId="27" applyFont="1" applyBorder="1" applyAlignment="1">
      <alignment horizontal="center" vertical="top"/>
    </xf>
    <xf numFmtId="49" fontId="47" fillId="0" borderId="0" xfId="27" applyNumberFormat="1" applyFont="1" applyBorder="1" applyAlignment="1">
      <alignment horizontal="left" vertical="top"/>
    </xf>
    <xf numFmtId="0" fontId="47" fillId="0" borderId="0" xfId="27" applyFont="1" applyBorder="1" applyAlignment="1">
      <alignment horizontal="justify" vertical="top"/>
    </xf>
    <xf numFmtId="0" fontId="47" fillId="0" borderId="0" xfId="27" applyFont="1" applyBorder="1" applyAlignment="1">
      <alignment vertical="center"/>
    </xf>
    <xf numFmtId="4" fontId="47" fillId="0" borderId="0" xfId="27" applyNumberFormat="1" applyFont="1" applyBorder="1" applyAlignment="1">
      <alignment horizontal="center"/>
    </xf>
    <xf numFmtId="0" fontId="47" fillId="0" borderId="0" xfId="27" applyFont="1" applyBorder="1" applyAlignment="1">
      <alignment horizontal="center"/>
    </xf>
    <xf numFmtId="4" fontId="47" fillId="0" borderId="0" xfId="31" applyNumberFormat="1" applyFont="1" applyAlignment="1">
      <alignment horizontal="center"/>
    </xf>
    <xf numFmtId="4" fontId="47" fillId="0" borderId="0" xfId="13" applyNumberFormat="1" applyFont="1" applyAlignment="1" applyProtection="1">
      <alignment horizontal="center" wrapText="1"/>
      <protection locked="0"/>
    </xf>
    <xf numFmtId="4" fontId="47" fillId="0" borderId="0" xfId="13" applyNumberFormat="1" applyFont="1" applyAlignment="1">
      <alignment horizontal="center" wrapText="1"/>
    </xf>
    <xf numFmtId="0" fontId="41" fillId="3" borderId="4" xfId="0" applyFont="1" applyFill="1" applyBorder="1" applyAlignment="1">
      <alignment horizontal="center" wrapText="1"/>
    </xf>
    <xf numFmtId="164" fontId="41" fillId="3" borderId="5" xfId="1" applyFont="1" applyFill="1" applyBorder="1" applyAlignment="1">
      <alignment vertical="center" wrapText="1"/>
    </xf>
    <xf numFmtId="164" fontId="41" fillId="3" borderId="6" xfId="1" applyFont="1" applyFill="1" applyBorder="1" applyAlignment="1">
      <alignment horizontal="center" vertical="center"/>
    </xf>
    <xf numFmtId="0" fontId="52" fillId="0" borderId="12" xfId="0" applyFont="1" applyBorder="1" applyAlignment="1">
      <alignment horizontal="center"/>
    </xf>
    <xf numFmtId="4" fontId="52" fillId="0" borderId="12" xfId="33" applyNumberFormat="1" applyFont="1" applyBorder="1" applyAlignment="1" applyProtection="1">
      <alignment horizontal="center"/>
    </xf>
    <xf numFmtId="4" fontId="52" fillId="0" borderId="12" xfId="0" applyNumberFormat="1" applyFont="1" applyBorder="1" applyAlignment="1" applyProtection="1">
      <alignment horizontal="center"/>
      <protection locked="0"/>
    </xf>
    <xf numFmtId="165" fontId="52" fillId="0" borderId="12" xfId="34" applyNumberFormat="1" applyFont="1" applyBorder="1" applyAlignment="1">
      <alignment horizontal="center"/>
    </xf>
    <xf numFmtId="0" fontId="52" fillId="0" borderId="15" xfId="0" applyFont="1" applyBorder="1" applyAlignment="1">
      <alignment horizontal="left" vertical="top" wrapText="1"/>
    </xf>
    <xf numFmtId="0" fontId="52" fillId="0" borderId="15" xfId="0" applyFont="1" applyBorder="1" applyAlignment="1">
      <alignment horizontal="center"/>
    </xf>
    <xf numFmtId="2" fontId="52" fillId="0" borderId="15" xfId="0" applyNumberFormat="1" applyFont="1" applyBorder="1" applyAlignment="1">
      <alignment horizontal="center"/>
    </xf>
    <xf numFmtId="4" fontId="52" fillId="0" borderId="15" xfId="0" applyNumberFormat="1" applyFont="1" applyBorder="1" applyAlignment="1" applyProtection="1">
      <alignment horizontal="center"/>
      <protection locked="0"/>
    </xf>
    <xf numFmtId="4" fontId="52" fillId="0" borderId="15" xfId="0" applyNumberFormat="1" applyFont="1" applyBorder="1" applyAlignment="1">
      <alignment horizontal="center"/>
    </xf>
    <xf numFmtId="0" fontId="59" fillId="0" borderId="13" xfId="0" applyFont="1" applyBorder="1" applyAlignment="1">
      <alignment horizontal="left" vertical="top"/>
    </xf>
    <xf numFmtId="0" fontId="52" fillId="0" borderId="13" xfId="0" applyFont="1" applyBorder="1" applyAlignment="1">
      <alignment horizontal="center"/>
    </xf>
    <xf numFmtId="4" fontId="52" fillId="0" borderId="13" xfId="0" applyNumberFormat="1" applyFont="1" applyBorder="1" applyAlignment="1">
      <alignment horizontal="center"/>
    </xf>
    <xf numFmtId="4" fontId="52" fillId="0" borderId="13" xfId="0" applyNumberFormat="1" applyFont="1" applyBorder="1" applyAlignment="1" applyProtection="1">
      <alignment horizontal="center"/>
      <protection locked="0"/>
    </xf>
    <xf numFmtId="49" fontId="59" fillId="0" borderId="20" xfId="0" applyNumberFormat="1" applyFont="1" applyBorder="1" applyAlignment="1">
      <alignment horizontal="left" vertical="top"/>
    </xf>
    <xf numFmtId="0" fontId="52" fillId="0" borderId="20" xfId="0" applyFont="1" applyBorder="1" applyAlignment="1">
      <alignment horizontal="center"/>
    </xf>
    <xf numFmtId="4" fontId="52" fillId="0" borderId="20" xfId="0" applyNumberFormat="1" applyFont="1" applyBorder="1" applyAlignment="1">
      <alignment horizontal="center"/>
    </xf>
    <xf numFmtId="4" fontId="52" fillId="0" borderId="20" xfId="0" applyNumberFormat="1" applyFont="1" applyBorder="1" applyAlignment="1" applyProtection="1">
      <alignment horizontal="center"/>
      <protection locked="0"/>
    </xf>
    <xf numFmtId="4" fontId="59" fillId="0" borderId="20" xfId="0" applyNumberFormat="1" applyFont="1" applyBorder="1" applyAlignment="1">
      <alignment horizontal="center"/>
    </xf>
    <xf numFmtId="0" fontId="52" fillId="0" borderId="13" xfId="0" applyFont="1" applyBorder="1" applyAlignment="1">
      <alignment horizontal="right" vertical="top"/>
    </xf>
    <xf numFmtId="4" fontId="52" fillId="0" borderId="13" xfId="0" applyNumberFormat="1" applyFont="1" applyBorder="1" applyAlignment="1">
      <alignment horizontal="right" vertical="top"/>
    </xf>
    <xf numFmtId="4" fontId="52" fillId="0" borderId="13" xfId="0" applyNumberFormat="1" applyFont="1" applyBorder="1" applyAlignment="1" applyProtection="1">
      <alignment horizontal="right" vertical="top"/>
      <protection locked="0"/>
    </xf>
    <xf numFmtId="0" fontId="52" fillId="0" borderId="15" xfId="0" applyFont="1" applyBorder="1" applyAlignment="1">
      <alignment horizontal="left" vertical="top"/>
    </xf>
    <xf numFmtId="0" fontId="52" fillId="0" borderId="15" xfId="0" applyFont="1" applyBorder="1" applyAlignment="1">
      <alignment horizontal="right" vertical="top"/>
    </xf>
    <xf numFmtId="4" fontId="52" fillId="0" borderId="15" xfId="0" applyNumberFormat="1" applyFont="1" applyBorder="1" applyAlignment="1">
      <alignment horizontal="right" vertical="top"/>
    </xf>
    <xf numFmtId="4" fontId="52" fillId="0" borderId="15" xfId="0" applyNumberFormat="1" applyFont="1" applyBorder="1" applyAlignment="1" applyProtection="1">
      <alignment horizontal="right" vertical="top"/>
      <protection locked="0"/>
    </xf>
    <xf numFmtId="0" fontId="52" fillId="0" borderId="13" xfId="0" applyFont="1" applyBorder="1" applyAlignment="1">
      <alignment horizontal="left" vertical="top"/>
    </xf>
    <xf numFmtId="4" fontId="52" fillId="0" borderId="13" xfId="33" applyNumberFormat="1" applyFont="1" applyBorder="1" applyAlignment="1" applyProtection="1">
      <alignment horizontal="right" vertical="top"/>
    </xf>
    <xf numFmtId="4" fontId="52" fillId="0" borderId="13" xfId="33" applyNumberFormat="1" applyFont="1" applyBorder="1" applyAlignment="1" applyProtection="1">
      <alignment horizontal="right" vertical="top"/>
      <protection locked="0"/>
    </xf>
    <xf numFmtId="4" fontId="48" fillId="0" borderId="0" xfId="0" applyNumberFormat="1" applyFont="1"/>
    <xf numFmtId="4" fontId="48" fillId="0" borderId="0" xfId="0" applyNumberFormat="1" applyFont="1" applyAlignment="1">
      <alignment horizontal="center"/>
    </xf>
    <xf numFmtId="164" fontId="24" fillId="0" borderId="0" xfId="1" applyFont="1" applyAlignment="1">
      <alignment horizontal="center" vertical="center"/>
    </xf>
    <xf numFmtId="0" fontId="47" fillId="10" borderId="11" xfId="0" applyFont="1" applyFill="1" applyBorder="1" applyAlignment="1">
      <alignment horizontal="center" vertical="top"/>
    </xf>
    <xf numFmtId="0" fontId="41" fillId="7" borderId="11" xfId="0" applyFont="1" applyFill="1" applyBorder="1" applyAlignment="1">
      <alignment horizontal="justify" vertical="top"/>
    </xf>
    <xf numFmtId="0" fontId="41" fillId="0" borderId="0" xfId="0" applyFont="1" applyAlignment="1">
      <alignment horizontal="justify" vertical="top"/>
    </xf>
    <xf numFmtId="0" fontId="47" fillId="0" borderId="0" xfId="10" applyFont="1" applyAlignment="1">
      <alignment horizontal="justify" vertical="top" wrapText="1"/>
    </xf>
    <xf numFmtId="0" fontId="47" fillId="0" borderId="0" xfId="10" applyFont="1" applyAlignment="1">
      <alignment horizontal="justify" vertical="top"/>
    </xf>
    <xf numFmtId="0" fontId="41" fillId="8" borderId="5" xfId="0" applyFont="1" applyFill="1" applyBorder="1" applyAlignment="1">
      <alignment horizontal="justify" vertical="center" wrapText="1"/>
    </xf>
    <xf numFmtId="0" fontId="41" fillId="8" borderId="5" xfId="0" applyFont="1" applyFill="1" applyBorder="1" applyAlignment="1">
      <alignment horizontal="justify" vertical="top" wrapText="1"/>
    </xf>
    <xf numFmtId="0" fontId="41" fillId="8" borderId="5" xfId="0" applyFont="1" applyFill="1" applyBorder="1" applyAlignment="1">
      <alignment horizontal="center" vertical="center" wrapText="1"/>
    </xf>
    <xf numFmtId="49" fontId="41" fillId="0" borderId="0" xfId="9" applyNumberFormat="1" applyFont="1" applyAlignment="1">
      <alignment vertical="center"/>
    </xf>
    <xf numFmtId="0" fontId="47" fillId="0" borderId="0" xfId="9" applyFont="1" applyAlignment="1">
      <alignment horizontal="center" vertical="center"/>
    </xf>
    <xf numFmtId="4" fontId="41" fillId="0" borderId="0" xfId="9" applyNumberFormat="1" applyFont="1" applyAlignment="1">
      <alignment horizontal="center" vertical="center"/>
    </xf>
    <xf numFmtId="49" fontId="41" fillId="0" borderId="0" xfId="0" applyNumberFormat="1" applyFont="1" applyAlignment="1">
      <alignment vertical="center"/>
    </xf>
    <xf numFmtId="0" fontId="41" fillId="0" borderId="0" xfId="0" applyFont="1" applyAlignment="1">
      <alignment horizontal="justify" vertical="center" wrapText="1"/>
    </xf>
    <xf numFmtId="49" fontId="47" fillId="0" borderId="0" xfId="0" applyNumberFormat="1" applyFont="1" applyAlignment="1">
      <alignment vertical="center"/>
    </xf>
    <xf numFmtId="4" fontId="47" fillId="0" borderId="0" xfId="0" applyNumberFormat="1" applyFont="1" applyAlignment="1">
      <alignment horizontal="center" vertical="center"/>
    </xf>
    <xf numFmtId="0" fontId="41" fillId="0" borderId="0" xfId="9" applyFont="1" applyAlignment="1">
      <alignment horizontal="center" vertical="center"/>
    </xf>
    <xf numFmtId="0" fontId="41" fillId="0" borderId="0" xfId="0" applyFont="1" applyAlignment="1">
      <alignment horizontal="justify" vertical="top" wrapText="1"/>
    </xf>
    <xf numFmtId="49" fontId="41" fillId="7" borderId="5" xfId="0" applyNumberFormat="1" applyFont="1" applyFill="1" applyBorder="1" applyAlignment="1">
      <alignment vertical="center"/>
    </xf>
    <xf numFmtId="0" fontId="41" fillId="7" borderId="5" xfId="0" applyFont="1" applyFill="1" applyBorder="1" applyAlignment="1">
      <alignment horizontal="justify" vertical="top" wrapText="1"/>
    </xf>
    <xf numFmtId="0" fontId="41" fillId="7" borderId="5" xfId="0" applyFont="1" applyFill="1" applyBorder="1" applyAlignment="1">
      <alignment horizontal="center" vertical="center"/>
    </xf>
    <xf numFmtId="4" fontId="41" fillId="7" borderId="5" xfId="0" applyNumberFormat="1" applyFont="1" applyFill="1" applyBorder="1" applyAlignment="1">
      <alignment horizontal="center" vertical="center"/>
    </xf>
    <xf numFmtId="4" fontId="47" fillId="0" borderId="0" xfId="9" applyNumberFormat="1" applyFont="1" applyAlignment="1">
      <alignment horizontal="center" vertical="center"/>
    </xf>
    <xf numFmtId="49" fontId="41" fillId="0" borderId="0" xfId="35" applyNumberFormat="1" applyFont="1" applyAlignment="1">
      <alignment vertical="center"/>
    </xf>
    <xf numFmtId="0" fontId="47" fillId="0" borderId="0" xfId="35" applyFont="1" applyAlignment="1">
      <alignment horizontal="center" vertical="center"/>
    </xf>
    <xf numFmtId="4" fontId="47" fillId="0" borderId="0" xfId="35" applyNumberFormat="1" applyFont="1" applyAlignment="1">
      <alignment horizontal="center" vertical="center"/>
    </xf>
    <xf numFmtId="4" fontId="41" fillId="0" borderId="0" xfId="35" applyNumberFormat="1" applyFont="1" applyAlignment="1">
      <alignment horizontal="center" vertical="center"/>
    </xf>
    <xf numFmtId="0" fontId="47" fillId="0" borderId="0" xfId="35" applyFont="1" applyAlignment="1">
      <alignment horizontal="left" vertical="top" wrapText="1"/>
    </xf>
    <xf numFmtId="0" fontId="47" fillId="0" borderId="0" xfId="9" applyFont="1" applyAlignment="1">
      <alignment horizontal="left" vertical="top" wrapText="1"/>
    </xf>
    <xf numFmtId="49" fontId="47" fillId="0" borderId="0" xfId="9" applyNumberFormat="1" applyFont="1" applyAlignment="1">
      <alignment vertical="center"/>
    </xf>
    <xf numFmtId="0" fontId="41" fillId="0" borderId="0" xfId="9" quotePrefix="1" applyFont="1" applyAlignment="1">
      <alignment horizontal="justify" vertical="center" wrapText="1"/>
    </xf>
    <xf numFmtId="0" fontId="41" fillId="0" borderId="0" xfId="9" quotePrefix="1" applyFont="1" applyAlignment="1">
      <alignment horizontal="justify" vertical="top" wrapText="1"/>
    </xf>
    <xf numFmtId="49" fontId="47" fillId="0" borderId="0" xfId="35" applyNumberFormat="1" applyFont="1" applyAlignment="1">
      <alignment vertical="center"/>
    </xf>
    <xf numFmtId="0" fontId="47" fillId="0" borderId="0" xfId="35" quotePrefix="1" applyFont="1" applyAlignment="1">
      <alignment horizontal="justify" vertical="top" wrapText="1"/>
    </xf>
    <xf numFmtId="49" fontId="41" fillId="0" borderId="0" xfId="0" quotePrefix="1" applyNumberFormat="1" applyFont="1" applyAlignment="1">
      <alignment horizontal="justify" vertical="center"/>
    </xf>
    <xf numFmtId="49" fontId="41" fillId="0" borderId="0" xfId="0" applyNumberFormat="1" applyFont="1" applyAlignment="1">
      <alignment horizontal="justify" vertical="center"/>
    </xf>
    <xf numFmtId="49" fontId="41" fillId="0" borderId="0" xfId="0" applyNumberFormat="1" applyFont="1" applyAlignment="1">
      <alignment horizontal="justify" vertical="top"/>
    </xf>
    <xf numFmtId="49" fontId="41" fillId="0" borderId="0" xfId="0" quotePrefix="1" applyNumberFormat="1" applyFont="1" applyAlignment="1">
      <alignment horizontal="justify" vertical="top"/>
    </xf>
    <xf numFmtId="0" fontId="47" fillId="0" borderId="0" xfId="9" quotePrefix="1" applyFont="1" applyAlignment="1">
      <alignment horizontal="justify" vertical="top" wrapText="1"/>
    </xf>
    <xf numFmtId="49" fontId="41" fillId="0" borderId="0" xfId="0" applyNumberFormat="1" applyFont="1" applyAlignment="1">
      <alignment horizontal="justify" vertical="center" wrapText="1"/>
    </xf>
    <xf numFmtId="0" fontId="47" fillId="0" borderId="0" xfId="36" applyFont="1" applyAlignment="1">
      <alignment horizontal="center" vertical="center"/>
    </xf>
    <xf numFmtId="0" fontId="47" fillId="0" borderId="0" xfId="35" applyFont="1" applyAlignment="1">
      <alignment horizontal="justify" vertical="top" wrapText="1"/>
    </xf>
    <xf numFmtId="0" fontId="41" fillId="0" borderId="0" xfId="9" applyFont="1" applyAlignment="1">
      <alignment horizontal="left" vertical="center" wrapText="1"/>
    </xf>
    <xf numFmtId="0" fontId="47" fillId="0" borderId="0" xfId="35" quotePrefix="1" applyFont="1" applyAlignment="1">
      <alignment horizontal="left" vertical="top" wrapText="1"/>
    </xf>
    <xf numFmtId="0" fontId="47" fillId="0" borderId="0" xfId="9" quotePrefix="1" applyFont="1" applyAlignment="1">
      <alignment horizontal="left" vertical="top" wrapText="1"/>
    </xf>
    <xf numFmtId="0" fontId="41" fillId="8" borderId="5" xfId="0" quotePrefix="1" applyFont="1" applyFill="1" applyBorder="1" applyAlignment="1">
      <alignment horizontal="justify" vertical="center" wrapText="1"/>
    </xf>
    <xf numFmtId="0" fontId="41" fillId="0" borderId="0" xfId="9" applyFont="1" applyAlignment="1">
      <alignment vertical="center"/>
    </xf>
    <xf numFmtId="0" fontId="47" fillId="0" borderId="0" xfId="9" applyFont="1" applyAlignment="1">
      <alignment horizontal="justify" vertical="top"/>
    </xf>
    <xf numFmtId="0" fontId="16" fillId="7" borderId="4" xfId="0" applyFont="1" applyFill="1" applyBorder="1"/>
    <xf numFmtId="4" fontId="49" fillId="7" borderId="6" xfId="0" applyNumberFormat="1" applyFont="1" applyFill="1" applyBorder="1" applyAlignment="1">
      <alignment horizontal="center" vertical="top"/>
    </xf>
    <xf numFmtId="1" fontId="64" fillId="2" borderId="11" xfId="23" quotePrefix="1" applyNumberFormat="1" applyFont="1" applyFill="1" applyBorder="1" applyAlignment="1">
      <alignment horizontal="center" vertical="justify"/>
    </xf>
    <xf numFmtId="49" fontId="64" fillId="2" borderId="11" xfId="23" applyNumberFormat="1" applyFont="1" applyFill="1" applyBorder="1" applyAlignment="1">
      <alignment vertical="top"/>
    </xf>
    <xf numFmtId="49" fontId="33" fillId="2" borderId="11" xfId="23" applyNumberFormat="1" applyFont="1" applyFill="1" applyBorder="1" applyAlignment="1">
      <alignment vertical="top"/>
    </xf>
    <xf numFmtId="49" fontId="2" fillId="2" borderId="11" xfId="23" applyNumberFormat="1" applyFont="1" applyFill="1" applyBorder="1" applyAlignment="1">
      <alignment horizontal="center" wrapText="1"/>
    </xf>
    <xf numFmtId="4" fontId="2" fillId="2" borderId="11" xfId="23" applyNumberFormat="1" applyFont="1" applyFill="1" applyBorder="1" applyAlignment="1">
      <alignment horizontal="center" wrapText="1"/>
    </xf>
    <xf numFmtId="0" fontId="2" fillId="0" borderId="11" xfId="0" applyFont="1" applyBorder="1" applyAlignment="1">
      <alignment horizontal="justify" vertical="top" wrapText="1"/>
    </xf>
    <xf numFmtId="0" fontId="2" fillId="0" borderId="11" xfId="0" applyFont="1" applyBorder="1" applyAlignment="1">
      <alignment horizontal="center"/>
    </xf>
    <xf numFmtId="0" fontId="2" fillId="0" borderId="11" xfId="0" applyFont="1" applyBorder="1"/>
    <xf numFmtId="4" fontId="2" fillId="0" borderId="11" xfId="0" applyNumberFormat="1" applyFont="1" applyBorder="1"/>
    <xf numFmtId="168" fontId="2" fillId="0" borderId="11" xfId="0" applyNumberFormat="1" applyFont="1" applyBorder="1"/>
    <xf numFmtId="0" fontId="2" fillId="0" borderId="11" xfId="0" applyFont="1" applyBorder="1" applyAlignment="1">
      <alignment vertical="top" wrapText="1"/>
    </xf>
    <xf numFmtId="0" fontId="2" fillId="0" borderId="11" xfId="0" applyFont="1" applyBorder="1" applyAlignment="1">
      <alignment horizontal="right"/>
    </xf>
    <xf numFmtId="2" fontId="2" fillId="0" borderId="11" xfId="0" applyNumberFormat="1" applyFont="1" applyBorder="1"/>
    <xf numFmtId="4" fontId="2" fillId="0" borderId="11" xfId="0" applyNumberFormat="1" applyFont="1" applyBorder="1" applyAlignment="1" applyProtection="1">
      <alignment horizontal="right"/>
      <protection locked="0"/>
    </xf>
    <xf numFmtId="0" fontId="2" fillId="0" borderId="11" xfId="0" applyFont="1" applyBorder="1" applyAlignment="1">
      <alignment horizontal="right" vertical="top"/>
    </xf>
    <xf numFmtId="2" fontId="2" fillId="0" borderId="28" xfId="0" applyNumberFormat="1" applyFont="1" applyBorder="1"/>
    <xf numFmtId="0" fontId="2" fillId="0" borderId="6" xfId="0" applyFont="1" applyBorder="1" applyAlignment="1">
      <alignment horizontal="justify" vertical="top" wrapText="1"/>
    </xf>
    <xf numFmtId="165" fontId="2" fillId="0" borderId="11" xfId="12" applyNumberFormat="1" applyFont="1" applyBorder="1" applyAlignment="1">
      <alignment horizontal="center" vertical="center"/>
    </xf>
    <xf numFmtId="3" fontId="2" fillId="0" borderId="11" xfId="12" applyNumberFormat="1" applyFont="1" applyBorder="1" applyAlignment="1">
      <alignment horizontal="right" vertical="center"/>
    </xf>
    <xf numFmtId="0" fontId="2" fillId="2" borderId="11" xfId="0" applyFont="1" applyFill="1" applyBorder="1" applyAlignment="1">
      <alignment horizontal="center" vertical="center"/>
    </xf>
    <xf numFmtId="0" fontId="2" fillId="2" borderId="11" xfId="0" applyFont="1" applyFill="1" applyBorder="1" applyAlignment="1">
      <alignment horizontal="right"/>
    </xf>
    <xf numFmtId="2" fontId="2" fillId="7" borderId="11" xfId="0" applyNumberFormat="1" applyFont="1" applyFill="1" applyBorder="1" applyAlignment="1">
      <alignment vertical="center"/>
    </xf>
    <xf numFmtId="0" fontId="65" fillId="12" borderId="11" xfId="0" applyFont="1" applyFill="1" applyBorder="1" applyAlignment="1">
      <alignment horizontal="center" vertical="center"/>
    </xf>
    <xf numFmtId="168" fontId="48" fillId="12" borderId="6" xfId="0" applyNumberFormat="1" applyFont="1" applyFill="1" applyBorder="1" applyAlignment="1">
      <alignment vertical="center"/>
    </xf>
    <xf numFmtId="0" fontId="2" fillId="0" borderId="11" xfId="0" applyFont="1" applyBorder="1" applyAlignment="1">
      <alignment horizontal="center" vertical="top"/>
    </xf>
    <xf numFmtId="0" fontId="2" fillId="0" borderId="11" xfId="12" applyFont="1" applyBorder="1" applyAlignment="1">
      <alignment horizontal="justify" vertical="top" wrapText="1"/>
    </xf>
    <xf numFmtId="3" fontId="2" fillId="0" borderId="11" xfId="12" applyNumberFormat="1" applyFont="1" applyBorder="1" applyAlignment="1">
      <alignment horizontal="right"/>
    </xf>
    <xf numFmtId="168" fontId="2" fillId="0" borderId="11" xfId="0" applyNumberFormat="1" applyFont="1" applyBorder="1" applyAlignment="1">
      <alignment horizontal="right"/>
    </xf>
    <xf numFmtId="0" fontId="2" fillId="0" borderId="11" xfId="0" applyFont="1" applyBorder="1" applyAlignment="1">
      <alignment horizontal="justify" vertical="center" wrapText="1"/>
    </xf>
    <xf numFmtId="0" fontId="2" fillId="0" borderId="29" xfId="0" applyFont="1" applyBorder="1" applyAlignment="1">
      <alignment horizontal="left" vertical="top" wrapText="1"/>
    </xf>
    <xf numFmtId="0" fontId="2" fillId="0" borderId="29" xfId="0" applyFont="1" applyBorder="1" applyAlignment="1">
      <alignment horizontal="center"/>
    </xf>
    <xf numFmtId="0" fontId="2" fillId="0" borderId="29" xfId="0" applyFont="1" applyBorder="1" applyAlignment="1">
      <alignment horizontal="right"/>
    </xf>
    <xf numFmtId="2" fontId="2" fillId="0" borderId="29" xfId="0" applyNumberFormat="1" applyFont="1" applyBorder="1" applyAlignment="1">
      <alignment horizontal="right"/>
    </xf>
    <xf numFmtId="0" fontId="2" fillId="0" borderId="29" xfId="0" applyFont="1" applyBorder="1" applyAlignment="1">
      <alignment horizontal="justify" vertical="top" wrapText="1"/>
    </xf>
    <xf numFmtId="0" fontId="2" fillId="0" borderId="6" xfId="0" applyFont="1" applyBorder="1" applyAlignment="1">
      <alignment horizontal="justify" wrapText="1"/>
    </xf>
    <xf numFmtId="168" fontId="2" fillId="0" borderId="29" xfId="0" applyNumberFormat="1" applyFont="1" applyBorder="1" applyAlignment="1">
      <alignment horizontal="right"/>
    </xf>
    <xf numFmtId="4" fontId="2" fillId="0" borderId="11" xfId="0" applyNumberFormat="1" applyFont="1" applyBorder="1" applyAlignment="1">
      <alignment horizontal="right"/>
    </xf>
    <xf numFmtId="2" fontId="2" fillId="0" borderId="11" xfId="0" applyNumberFormat="1" applyFont="1" applyBorder="1" applyAlignment="1">
      <alignment horizontal="right"/>
    </xf>
    <xf numFmtId="0" fontId="2" fillId="0" borderId="30" xfId="0" applyFont="1" applyBorder="1" applyAlignment="1">
      <alignment vertical="top"/>
    </xf>
    <xf numFmtId="0" fontId="2" fillId="0" borderId="11" xfId="0" applyFont="1" applyBorder="1" applyAlignment="1">
      <alignment horizontal="justify" vertical="top" wrapText="1" shrinkToFit="1"/>
    </xf>
    <xf numFmtId="1" fontId="2" fillId="0" borderId="11" xfId="37" applyNumberFormat="1" applyFont="1" applyFill="1" applyBorder="1"/>
    <xf numFmtId="0" fontId="9" fillId="0" borderId="11" xfId="0" quotePrefix="1" applyFont="1" applyBorder="1" applyAlignment="1">
      <alignment horizontal="center" vertical="top"/>
    </xf>
    <xf numFmtId="0" fontId="9" fillId="0" borderId="11" xfId="0" applyFont="1" applyBorder="1" applyAlignment="1">
      <alignment horizontal="justify" vertical="top" wrapText="1"/>
    </xf>
    <xf numFmtId="0" fontId="9" fillId="0" borderId="11" xfId="0" applyFont="1" applyBorder="1" applyAlignment="1">
      <alignment horizontal="center"/>
    </xf>
    <xf numFmtId="0" fontId="9" fillId="0" borderId="11" xfId="0" applyFont="1" applyBorder="1"/>
    <xf numFmtId="4" fontId="9" fillId="0" borderId="11" xfId="0" applyNumberFormat="1" applyFont="1" applyBorder="1" applyAlignment="1">
      <alignment horizontal="right"/>
    </xf>
    <xf numFmtId="0" fontId="2" fillId="0" borderId="11" xfId="0" applyFont="1" applyBorder="1" applyAlignment="1">
      <alignment horizontal="justify" wrapText="1"/>
    </xf>
    <xf numFmtId="168" fontId="48" fillId="12" borderId="6" xfId="0" applyNumberFormat="1" applyFont="1" applyFill="1" applyBorder="1" applyAlignment="1">
      <alignment horizontal="right" vertical="center"/>
    </xf>
    <xf numFmtId="168" fontId="2" fillId="0" borderId="11" xfId="37" applyNumberFormat="1" applyFont="1" applyFill="1" applyBorder="1" applyAlignment="1">
      <alignment horizontal="right"/>
    </xf>
    <xf numFmtId="0" fontId="2" fillId="0" borderId="5" xfId="0" applyFont="1" applyBorder="1" applyAlignment="1">
      <alignment horizontal="center"/>
    </xf>
    <xf numFmtId="0" fontId="68" fillId="7" borderId="11" xfId="0" applyFont="1" applyFill="1" applyBorder="1" applyAlignment="1">
      <alignment horizontal="center" vertical="center"/>
    </xf>
    <xf numFmtId="49" fontId="43" fillId="3" borderId="28" xfId="0" applyNumberFormat="1" applyFont="1" applyFill="1" applyBorder="1" applyAlignment="1">
      <alignment horizontal="center" vertical="center"/>
    </xf>
    <xf numFmtId="0" fontId="2" fillId="0" borderId="11" xfId="0" applyFont="1" applyBorder="1" applyAlignment="1">
      <alignment horizontal="justify" vertical="top"/>
    </xf>
    <xf numFmtId="0" fontId="2" fillId="0" borderId="11" xfId="0" applyFont="1" applyBorder="1" applyAlignment="1">
      <alignment horizontal="center" wrapText="1"/>
    </xf>
    <xf numFmtId="1" fontId="2" fillId="0" borderId="11" xfId="0" applyNumberFormat="1" applyFont="1" applyBorder="1" applyAlignment="1">
      <alignment horizontal="right" wrapText="1"/>
    </xf>
    <xf numFmtId="0" fontId="2" fillId="0" borderId="11" xfId="0" applyFont="1" applyBorder="1" applyAlignment="1">
      <alignment horizontal="right" wrapText="1"/>
    </xf>
    <xf numFmtId="0" fontId="2" fillId="0" borderId="11" xfId="0" applyFont="1" applyBorder="1" applyAlignment="1">
      <alignment wrapText="1"/>
    </xf>
    <xf numFmtId="49" fontId="43" fillId="3" borderId="29" xfId="0" applyNumberFormat="1" applyFont="1" applyFill="1" applyBorder="1" applyAlignment="1">
      <alignment horizontal="center" vertical="center"/>
    </xf>
    <xf numFmtId="168" fontId="43" fillId="3" borderId="29" xfId="0" applyNumberFormat="1" applyFont="1" applyFill="1" applyBorder="1"/>
    <xf numFmtId="49" fontId="43" fillId="0" borderId="4" xfId="0" applyNumberFormat="1" applyFont="1" applyBorder="1" applyAlignment="1">
      <alignment horizontal="center" vertical="center"/>
    </xf>
    <xf numFmtId="0" fontId="43" fillId="0" borderId="5" xfId="0" applyFont="1" applyBorder="1" applyAlignment="1">
      <alignment horizontal="left" vertical="center" wrapText="1"/>
    </xf>
    <xf numFmtId="0" fontId="43" fillId="0" borderId="5" xfId="0" applyFont="1" applyBorder="1" applyAlignment="1">
      <alignment horizontal="left" wrapText="1"/>
    </xf>
    <xf numFmtId="168" fontId="43" fillId="0" borderId="6" xfId="0" applyNumberFormat="1" applyFont="1" applyBorder="1"/>
    <xf numFmtId="49" fontId="2" fillId="0" borderId="29" xfId="0" applyNumberFormat="1" applyFont="1" applyBorder="1" applyAlignment="1">
      <alignment horizontal="center" vertical="top"/>
    </xf>
    <xf numFmtId="0" fontId="2" fillId="0" borderId="4" xfId="0" applyFont="1" applyBorder="1" applyAlignment="1">
      <alignment vertical="justify" wrapText="1" shrinkToFit="1"/>
    </xf>
    <xf numFmtId="49" fontId="33" fillId="0" borderId="32" xfId="0" applyNumberFormat="1" applyFont="1" applyBorder="1" applyAlignment="1">
      <alignment horizontal="center" vertical="top"/>
    </xf>
    <xf numFmtId="0" fontId="2" fillId="0" borderId="11" xfId="0" applyFont="1" applyBorder="1" applyAlignment="1">
      <alignment vertical="justify" wrapText="1" shrinkToFit="1"/>
    </xf>
    <xf numFmtId="49" fontId="33" fillId="0" borderId="30" xfId="0" applyNumberFormat="1" applyFont="1" applyBorder="1" applyAlignment="1">
      <alignment horizontal="center" vertical="top"/>
    </xf>
    <xf numFmtId="49" fontId="2" fillId="0" borderId="11"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28" xfId="0" applyNumberFormat="1" applyFont="1" applyBorder="1" applyAlignment="1">
      <alignment horizontal="center" vertical="center"/>
    </xf>
    <xf numFmtId="49" fontId="2" fillId="0" borderId="30" xfId="0" applyNumberFormat="1" applyFont="1" applyBorder="1" applyAlignment="1">
      <alignment horizontal="center" vertical="center"/>
    </xf>
    <xf numFmtId="0" fontId="2" fillId="0" borderId="11" xfId="0" applyFont="1" applyBorder="1" applyAlignment="1" applyProtection="1">
      <alignment horizontal="justify" vertical="top" wrapText="1"/>
      <protection locked="0"/>
    </xf>
    <xf numFmtId="0" fontId="2" fillId="0" borderId="11" xfId="0" applyFont="1" applyBorder="1" applyAlignment="1" applyProtection="1">
      <alignment horizontal="center" wrapText="1"/>
      <protection locked="0"/>
    </xf>
    <xf numFmtId="0" fontId="2" fillId="0" borderId="33" xfId="0" applyFont="1" applyBorder="1" applyAlignment="1" applyProtection="1">
      <alignment horizontal="justify" vertical="top" wrapText="1"/>
      <protection locked="0"/>
    </xf>
    <xf numFmtId="0" fontId="19" fillId="0" borderId="34" xfId="0" applyFont="1" applyBorder="1" applyAlignment="1">
      <alignment horizontal="center" wrapText="1"/>
    </xf>
    <xf numFmtId="0" fontId="2" fillId="0" borderId="28" xfId="0" applyFont="1" applyBorder="1" applyAlignment="1">
      <alignment horizontal="justify" wrapText="1"/>
    </xf>
    <xf numFmtId="168" fontId="43" fillId="3" borderId="16" xfId="0" applyNumberFormat="1" applyFont="1" applyFill="1" applyBorder="1" applyAlignment="1">
      <alignment horizontal="right" vertical="center" wrapText="1"/>
    </xf>
    <xf numFmtId="4" fontId="68" fillId="7" borderId="5" xfId="0" applyNumberFormat="1" applyFont="1" applyFill="1" applyBorder="1" applyAlignment="1">
      <alignment horizontal="right" vertical="center"/>
    </xf>
    <xf numFmtId="168" fontId="48" fillId="7" borderId="6" xfId="0" applyNumberFormat="1" applyFont="1" applyFill="1" applyBorder="1" applyAlignment="1">
      <alignment vertical="center"/>
    </xf>
    <xf numFmtId="4" fontId="9" fillId="0" borderId="11" xfId="0" applyNumberFormat="1" applyFont="1" applyBorder="1"/>
    <xf numFmtId="0" fontId="65" fillId="7" borderId="11" xfId="0" applyFont="1" applyFill="1" applyBorder="1" applyAlignment="1">
      <alignment horizontal="center" vertical="center"/>
    </xf>
    <xf numFmtId="4" fontId="30" fillId="7" borderId="5" xfId="0" applyNumberFormat="1" applyFont="1" applyFill="1" applyBorder="1" applyAlignment="1">
      <alignment vertical="center"/>
    </xf>
    <xf numFmtId="168" fontId="29" fillId="7" borderId="6" xfId="0" applyNumberFormat="1" applyFont="1" applyFill="1" applyBorder="1" applyAlignment="1">
      <alignment vertical="center"/>
    </xf>
    <xf numFmtId="0" fontId="70" fillId="0" borderId="0" xfId="0" applyFont="1" applyAlignment="1">
      <alignment horizontal="justify" vertical="top" wrapText="1" readingOrder="1"/>
    </xf>
    <xf numFmtId="0" fontId="71" fillId="0" borderId="0" xfId="15" applyFont="1" applyAlignment="1">
      <alignment horizontal="justify" vertical="center" wrapText="1"/>
    </xf>
    <xf numFmtId="0" fontId="72" fillId="0" borderId="0" xfId="0" applyFont="1" applyAlignment="1">
      <alignment horizontal="left"/>
    </xf>
    <xf numFmtId="0" fontId="72" fillId="0" borderId="0" xfId="0" applyFont="1" applyAlignment="1">
      <alignment horizontal="justify" vertical="top" wrapText="1"/>
    </xf>
    <xf numFmtId="0" fontId="72" fillId="0" borderId="0" xfId="0" applyFont="1" applyAlignment="1">
      <alignment horizontal="justify" vertical="center" wrapText="1"/>
    </xf>
    <xf numFmtId="0" fontId="38" fillId="0" borderId="0" xfId="0" applyFont="1" applyAlignment="1">
      <alignment horizontal="justify" vertical="center" wrapText="1"/>
    </xf>
    <xf numFmtId="0" fontId="23" fillId="0" borderId="0" xfId="0" applyFont="1" applyAlignment="1">
      <alignment vertical="top" wrapText="1"/>
    </xf>
    <xf numFmtId="0" fontId="75" fillId="0" borderId="0" xfId="0" applyFont="1" applyAlignment="1">
      <alignment horizontal="justify" vertical="center" wrapText="1"/>
    </xf>
    <xf numFmtId="0" fontId="76" fillId="0" borderId="0" xfId="12" applyFont="1" applyAlignment="1">
      <alignment wrapText="1"/>
    </xf>
    <xf numFmtId="0" fontId="77" fillId="0" borderId="0" xfId="7" applyFont="1" applyBorder="1" applyAlignment="1">
      <alignment horizontal="left" vertical="center" wrapText="1"/>
    </xf>
    <xf numFmtId="49" fontId="47" fillId="0" borderId="0" xfId="9" applyNumberFormat="1" applyFont="1" applyBorder="1" applyAlignment="1">
      <alignment horizontal="center" vertical="top"/>
    </xf>
    <xf numFmtId="0" fontId="72" fillId="0" borderId="0" xfId="7" applyFont="1" applyBorder="1" applyAlignment="1">
      <alignment horizontal="left" vertical="center" wrapText="1"/>
    </xf>
    <xf numFmtId="0" fontId="77" fillId="0" borderId="0" xfId="7" applyFont="1" applyBorder="1" applyAlignment="1">
      <alignment horizontal="left" vertical="top" wrapText="1"/>
    </xf>
    <xf numFmtId="165" fontId="55" fillId="0" borderId="0" xfId="13" applyNumberFormat="1" applyFont="1" applyBorder="1" applyAlignment="1">
      <alignment horizontal="right" vertical="top" wrapText="1"/>
    </xf>
    <xf numFmtId="0" fontId="55" fillId="0" borderId="0" xfId="7" applyFont="1" applyBorder="1" applyAlignment="1">
      <alignment horizontal="left" vertical="top" wrapText="1"/>
    </xf>
    <xf numFmtId="0" fontId="78" fillId="0" borderId="0" xfId="0" applyFont="1"/>
    <xf numFmtId="0" fontId="76" fillId="0" borderId="0" xfId="7" applyFont="1" applyBorder="1" applyAlignment="1">
      <alignment horizontal="right" vertical="top" wrapText="1"/>
    </xf>
    <xf numFmtId="0" fontId="77" fillId="0" borderId="0" xfId="7" applyFont="1" applyBorder="1" applyAlignment="1">
      <alignment horizontal="right" vertical="top" wrapText="1"/>
    </xf>
    <xf numFmtId="0" fontId="77" fillId="0" borderId="0" xfId="0" applyFont="1" applyBorder="1"/>
    <xf numFmtId="1" fontId="47" fillId="0" borderId="0" xfId="12" applyNumberFormat="1" applyFont="1" applyBorder="1" applyAlignment="1">
      <alignment horizontal="center" vertical="top" wrapText="1"/>
    </xf>
    <xf numFmtId="0" fontId="52" fillId="14" borderId="18" xfId="0" applyFont="1" applyFill="1" applyBorder="1" applyAlignment="1">
      <alignment horizontal="right" vertical="top"/>
    </xf>
    <xf numFmtId="4" fontId="52" fillId="14" borderId="18" xfId="0" applyNumberFormat="1" applyFont="1" applyFill="1" applyBorder="1" applyAlignment="1">
      <alignment horizontal="right" vertical="top"/>
    </xf>
    <xf numFmtId="4" fontId="52" fillId="14" borderId="18" xfId="0" applyNumberFormat="1" applyFont="1" applyFill="1" applyBorder="1" applyAlignment="1" applyProtection="1">
      <alignment horizontal="right" vertical="top"/>
      <protection locked="0"/>
    </xf>
    <xf numFmtId="4" fontId="52" fillId="14" borderId="19" xfId="0" applyNumberFormat="1" applyFont="1" applyFill="1" applyBorder="1" applyAlignment="1">
      <alignment horizontal="right" vertical="top"/>
    </xf>
    <xf numFmtId="0" fontId="76" fillId="0" borderId="13" xfId="0" applyFont="1" applyBorder="1" applyAlignment="1">
      <alignment horizontal="left" vertical="top" wrapText="1"/>
    </xf>
    <xf numFmtId="0" fontId="76" fillId="0" borderId="12" xfId="0" applyFont="1" applyBorder="1" applyAlignment="1">
      <alignment horizontal="left" vertical="top" wrapText="1"/>
    </xf>
    <xf numFmtId="0" fontId="79" fillId="14" borderId="18" xfId="0" applyFont="1" applyFill="1" applyBorder="1" applyAlignment="1">
      <alignment horizontal="left" vertical="top"/>
    </xf>
    <xf numFmtId="0" fontId="76" fillId="0" borderId="12" xfId="0" applyFont="1" applyBorder="1" applyAlignment="1">
      <alignment horizontal="center"/>
    </xf>
    <xf numFmtId="4" fontId="76" fillId="0" borderId="12" xfId="33" applyNumberFormat="1" applyFont="1" applyBorder="1" applyAlignment="1" applyProtection="1">
      <alignment horizontal="center"/>
    </xf>
    <xf numFmtId="4" fontId="76" fillId="0" borderId="12" xfId="0" applyNumberFormat="1" applyFont="1" applyBorder="1" applyAlignment="1" applyProtection="1">
      <alignment horizontal="center"/>
      <protection locked="0"/>
    </xf>
    <xf numFmtId="165" fontId="76" fillId="0" borderId="12" xfId="34" applyNumberFormat="1" applyFont="1" applyBorder="1" applyAlignment="1">
      <alignment horizontal="center"/>
    </xf>
    <xf numFmtId="0" fontId="77" fillId="0" borderId="12" xfId="0" applyFont="1" applyBorder="1" applyAlignment="1">
      <alignment horizontal="left" vertical="top"/>
    </xf>
    <xf numFmtId="49" fontId="79" fillId="0" borderId="15" xfId="0" applyNumberFormat="1" applyFont="1" applyBorder="1" applyAlignment="1">
      <alignment horizontal="left" vertical="top"/>
    </xf>
    <xf numFmtId="0" fontId="76" fillId="0" borderId="15" xfId="0" applyFont="1" applyBorder="1" applyAlignment="1">
      <alignment horizontal="center"/>
    </xf>
    <xf numFmtId="4" fontId="76" fillId="0" borderId="15" xfId="0" applyNumberFormat="1" applyFont="1" applyBorder="1" applyAlignment="1">
      <alignment horizontal="center"/>
    </xf>
    <xf numFmtId="4" fontId="76" fillId="0" borderId="15" xfId="0" applyNumberFormat="1" applyFont="1" applyBorder="1" applyAlignment="1" applyProtection="1">
      <alignment horizontal="center"/>
      <protection locked="0"/>
    </xf>
    <xf numFmtId="4" fontId="79" fillId="0" borderId="15" xfId="0" applyNumberFormat="1" applyFont="1" applyBorder="1" applyAlignment="1">
      <alignment horizontal="center"/>
    </xf>
    <xf numFmtId="49" fontId="79" fillId="0" borderId="20" xfId="0" applyNumberFormat="1" applyFont="1" applyBorder="1" applyAlignment="1">
      <alignment horizontal="left" vertical="top"/>
    </xf>
    <xf numFmtId="0" fontId="76" fillId="0" borderId="20" xfId="0" applyFont="1" applyBorder="1" applyAlignment="1">
      <alignment horizontal="center"/>
    </xf>
    <xf numFmtId="4" fontId="76" fillId="0" borderId="20" xfId="0" applyNumberFormat="1" applyFont="1" applyBorder="1" applyAlignment="1">
      <alignment horizontal="center"/>
    </xf>
    <xf numFmtId="4" fontId="76" fillId="0" borderId="20" xfId="0" applyNumberFormat="1" applyFont="1" applyBorder="1" applyAlignment="1" applyProtection="1">
      <alignment horizontal="center"/>
      <protection locked="0"/>
    </xf>
    <xf numFmtId="4" fontId="79" fillId="0" borderId="20" xfId="0" applyNumberFormat="1" applyFont="1" applyBorder="1" applyAlignment="1">
      <alignment horizontal="center"/>
    </xf>
    <xf numFmtId="0" fontId="79" fillId="7" borderId="18" xfId="0" applyFont="1" applyFill="1" applyBorder="1" applyAlignment="1">
      <alignment horizontal="left" vertical="top" wrapText="1"/>
    </xf>
    <xf numFmtId="0" fontId="76" fillId="7" borderId="18" xfId="0" applyFont="1" applyFill="1" applyBorder="1" applyAlignment="1">
      <alignment horizontal="center"/>
    </xf>
    <xf numFmtId="4" fontId="76" fillId="7" borderId="18" xfId="33" applyNumberFormat="1" applyFont="1" applyFill="1" applyBorder="1" applyAlignment="1" applyProtection="1">
      <alignment horizontal="center"/>
    </xf>
    <xf numFmtId="4" fontId="76" fillId="7" borderId="18" xfId="33" applyNumberFormat="1" applyFont="1" applyFill="1" applyBorder="1" applyAlignment="1" applyProtection="1">
      <alignment horizontal="center"/>
      <protection locked="0"/>
    </xf>
    <xf numFmtId="4" fontId="76" fillId="7" borderId="19" xfId="33" applyNumberFormat="1" applyFont="1" applyFill="1" applyBorder="1" applyAlignment="1" applyProtection="1">
      <alignment horizontal="center"/>
    </xf>
    <xf numFmtId="0" fontId="76" fillId="0" borderId="13" xfId="0" applyFont="1" applyBorder="1" applyAlignment="1">
      <alignment horizontal="left" vertical="top"/>
    </xf>
    <xf numFmtId="0" fontId="76" fillId="0" borderId="13" xfId="0" applyFont="1" applyBorder="1" applyAlignment="1">
      <alignment horizontal="center"/>
    </xf>
    <xf numFmtId="4" fontId="76" fillId="0" borderId="13" xfId="33" applyNumberFormat="1" applyFont="1" applyBorder="1" applyAlignment="1" applyProtection="1">
      <alignment horizontal="center"/>
    </xf>
    <xf numFmtId="4" fontId="76" fillId="0" borderId="13" xfId="33" applyNumberFormat="1" applyFont="1" applyBorder="1" applyAlignment="1" applyProtection="1">
      <alignment horizontal="center"/>
      <protection locked="0"/>
    </xf>
    <xf numFmtId="0" fontId="76" fillId="0" borderId="12" xfId="0" applyFont="1" applyBorder="1" applyAlignment="1">
      <alignment horizontal="left" vertical="top"/>
    </xf>
    <xf numFmtId="4" fontId="76" fillId="0" borderId="12" xfId="33" applyNumberFormat="1" applyFont="1" applyBorder="1" applyAlignment="1" applyProtection="1">
      <alignment horizontal="center"/>
      <protection locked="0"/>
    </xf>
    <xf numFmtId="0" fontId="76" fillId="0" borderId="15" xfId="0" applyFont="1" applyBorder="1" applyAlignment="1">
      <alignment horizontal="left" vertical="top"/>
    </xf>
    <xf numFmtId="4" fontId="76" fillId="0" borderId="15" xfId="33" applyNumberFormat="1" applyFont="1" applyFill="1" applyBorder="1" applyAlignment="1" applyProtection="1">
      <alignment horizontal="center"/>
    </xf>
    <xf numFmtId="0" fontId="79" fillId="7" borderId="18" xfId="0" applyFont="1" applyFill="1" applyBorder="1" applyAlignment="1">
      <alignment horizontal="left" vertical="top"/>
    </xf>
    <xf numFmtId="4" fontId="79" fillId="7" borderId="19" xfId="33" applyNumberFormat="1" applyFont="1" applyFill="1" applyBorder="1" applyAlignment="1" applyProtection="1">
      <alignment horizontal="center"/>
    </xf>
    <xf numFmtId="0" fontId="74" fillId="0" borderId="0" xfId="0" applyFont="1"/>
    <xf numFmtId="0" fontId="76" fillId="0" borderId="13" xfId="0" applyFont="1" applyBorder="1" applyAlignment="1">
      <alignment horizontal="center" vertical="top"/>
    </xf>
    <xf numFmtId="0" fontId="76" fillId="0" borderId="12" xfId="0" applyFont="1" applyBorder="1" applyAlignment="1">
      <alignment horizontal="center" vertical="top"/>
    </xf>
    <xf numFmtId="0" fontId="76" fillId="0" borderId="15" xfId="0" applyFont="1" applyBorder="1" applyAlignment="1">
      <alignment horizontal="center" vertical="top"/>
    </xf>
    <xf numFmtId="0" fontId="76" fillId="14" borderId="17" xfId="0" applyFont="1" applyFill="1" applyBorder="1" applyAlignment="1">
      <alignment horizontal="center" vertical="top"/>
    </xf>
    <xf numFmtId="0" fontId="76" fillId="0" borderId="20" xfId="0" applyFont="1" applyBorder="1" applyAlignment="1">
      <alignment horizontal="center" vertical="top"/>
    </xf>
    <xf numFmtId="16" fontId="76" fillId="0" borderId="12" xfId="0" applyNumberFormat="1" applyFont="1" applyBorder="1" applyAlignment="1">
      <alignment horizontal="center" vertical="top"/>
    </xf>
    <xf numFmtId="0" fontId="76" fillId="7" borderId="17" xfId="0" applyFont="1" applyFill="1" applyBorder="1" applyAlignment="1">
      <alignment horizontal="center" vertical="top"/>
    </xf>
    <xf numFmtId="0" fontId="76" fillId="0" borderId="35" xfId="0" applyFont="1" applyBorder="1" applyAlignment="1">
      <alignment horizontal="center" vertical="top"/>
    </xf>
    <xf numFmtId="0" fontId="76" fillId="0" borderId="36" xfId="0" applyFont="1" applyBorder="1" applyAlignment="1">
      <alignment horizontal="center"/>
    </xf>
    <xf numFmtId="0" fontId="76" fillId="0" borderId="0" xfId="0" applyFont="1" applyBorder="1" applyAlignment="1">
      <alignment horizontal="left" vertical="top" wrapText="1"/>
    </xf>
    <xf numFmtId="0" fontId="77" fillId="0" borderId="13" xfId="0" applyFont="1" applyBorder="1" applyAlignment="1">
      <alignment horizontal="left" vertical="top" wrapText="1"/>
    </xf>
    <xf numFmtId="0" fontId="77" fillId="0" borderId="12" xfId="0" applyFont="1" applyBorder="1" applyAlignment="1">
      <alignment horizontal="left" vertical="top" wrapText="1"/>
    </xf>
    <xf numFmtId="14" fontId="76" fillId="0" borderId="12" xfId="0" applyNumberFormat="1" applyFont="1" applyBorder="1" applyAlignment="1">
      <alignment horizontal="center" vertical="top"/>
    </xf>
    <xf numFmtId="0" fontId="77" fillId="0" borderId="15" xfId="0" applyFont="1" applyBorder="1" applyAlignment="1">
      <alignment horizontal="left" vertical="top" wrapText="1"/>
    </xf>
    <xf numFmtId="4" fontId="76" fillId="0" borderId="15" xfId="33" applyNumberFormat="1" applyFont="1" applyBorder="1" applyAlignment="1" applyProtection="1">
      <alignment horizontal="center"/>
    </xf>
    <xf numFmtId="165" fontId="76" fillId="0" borderId="15" xfId="34" applyNumberFormat="1" applyFont="1" applyBorder="1" applyAlignment="1">
      <alignment horizontal="center"/>
    </xf>
    <xf numFmtId="0" fontId="76" fillId="0" borderId="15" xfId="0" applyFont="1" applyBorder="1" applyAlignment="1">
      <alignment horizontal="left" vertical="top" wrapText="1"/>
    </xf>
    <xf numFmtId="168" fontId="43" fillId="2" borderId="11" xfId="0" applyNumberFormat="1" applyFont="1" applyFill="1" applyBorder="1" applyAlignment="1">
      <alignment vertical="center"/>
    </xf>
    <xf numFmtId="1" fontId="64" fillId="2" borderId="11" xfId="23" quotePrefix="1" applyNumberFormat="1" applyFont="1" applyFill="1" applyBorder="1" applyAlignment="1">
      <alignment horizontal="center" vertical="center"/>
    </xf>
    <xf numFmtId="49" fontId="64" fillId="2" borderId="11" xfId="23" applyNumberFormat="1" applyFont="1" applyFill="1" applyBorder="1" applyAlignment="1">
      <alignment vertical="center" wrapText="1"/>
    </xf>
    <xf numFmtId="1" fontId="64" fillId="3" borderId="11" xfId="23" quotePrefix="1" applyNumberFormat="1" applyFont="1" applyFill="1" applyBorder="1" applyAlignment="1">
      <alignment horizontal="center" vertical="justify"/>
    </xf>
    <xf numFmtId="49" fontId="64" fillId="3" borderId="11" xfId="23" applyNumberFormat="1" applyFont="1" applyFill="1" applyBorder="1" applyAlignment="1">
      <alignment vertical="top" wrapText="1"/>
    </xf>
    <xf numFmtId="49" fontId="33" fillId="3" borderId="11" xfId="23" applyNumberFormat="1" applyFont="1" applyFill="1" applyBorder="1" applyAlignment="1">
      <alignment vertical="top"/>
    </xf>
    <xf numFmtId="49" fontId="2" fillId="3" borderId="11" xfId="23" applyNumberFormat="1" applyFont="1" applyFill="1" applyBorder="1" applyAlignment="1">
      <alignment horizontal="center" wrapText="1"/>
    </xf>
    <xf numFmtId="4" fontId="2" fillId="3" borderId="11" xfId="23" applyNumberFormat="1" applyFont="1" applyFill="1" applyBorder="1" applyAlignment="1">
      <alignment horizontal="center" wrapText="1"/>
    </xf>
    <xf numFmtId="0" fontId="2" fillId="3" borderId="11" xfId="0" applyFont="1" applyFill="1" applyBorder="1" applyAlignment="1">
      <alignment horizontal="center" vertical="center"/>
    </xf>
    <xf numFmtId="0" fontId="2" fillId="3" borderId="11" xfId="0" applyFont="1" applyFill="1" applyBorder="1" applyAlignment="1">
      <alignment horizontal="right"/>
    </xf>
    <xf numFmtId="2" fontId="2" fillId="3" borderId="11" xfId="0" applyNumberFormat="1" applyFont="1" applyFill="1" applyBorder="1" applyAlignment="1">
      <alignment vertical="center"/>
    </xf>
    <xf numFmtId="168" fontId="2" fillId="3" borderId="11" xfId="0" applyNumberFormat="1" applyFont="1" applyFill="1" applyBorder="1" applyAlignment="1">
      <alignment vertical="center"/>
    </xf>
    <xf numFmtId="0" fontId="2" fillId="0" borderId="4" xfId="0" applyFont="1" applyBorder="1" applyAlignment="1">
      <alignment horizontal="justify" vertical="top" wrapText="1"/>
    </xf>
    <xf numFmtId="0" fontId="2" fillId="0" borderId="5" xfId="0" applyFont="1" applyBorder="1"/>
    <xf numFmtId="4" fontId="2" fillId="0" borderId="5" xfId="0" applyNumberFormat="1" applyFont="1" applyBorder="1" applyAlignment="1" applyProtection="1">
      <alignment horizontal="right"/>
      <protection locked="0"/>
    </xf>
    <xf numFmtId="168" fontId="2" fillId="0" borderId="6" xfId="0" applyNumberFormat="1" applyFont="1" applyBorder="1"/>
    <xf numFmtId="0" fontId="2" fillId="2" borderId="11" xfId="0" applyFont="1" applyFill="1" applyBorder="1" applyAlignment="1">
      <alignment horizontal="right" vertical="center"/>
    </xf>
    <xf numFmtId="49" fontId="64" fillId="2" borderId="11" xfId="23" applyNumberFormat="1" applyFont="1" applyFill="1" applyBorder="1" applyAlignment="1">
      <alignment vertical="top" wrapText="1"/>
    </xf>
    <xf numFmtId="0" fontId="43" fillId="0" borderId="11" xfId="0" applyFont="1" applyBorder="1" applyAlignment="1">
      <alignment horizontal="center" vertical="top"/>
    </xf>
    <xf numFmtId="0" fontId="43" fillId="0" borderId="5" xfId="0" applyFont="1" applyBorder="1" applyAlignment="1">
      <alignment horizontal="justify" wrapText="1"/>
    </xf>
    <xf numFmtId="0" fontId="2" fillId="0" borderId="5" xfId="0" applyFont="1" applyBorder="1" applyAlignment="1">
      <alignment horizontal="right"/>
    </xf>
    <xf numFmtId="0" fontId="9" fillId="0" borderId="4" xfId="0" applyFont="1" applyBorder="1" applyAlignment="1">
      <alignment horizontal="center" vertical="top"/>
    </xf>
    <xf numFmtId="1" fontId="2" fillId="0" borderId="11" xfId="0" applyNumberFormat="1" applyFont="1" applyBorder="1" applyAlignment="1">
      <alignment horizontal="right"/>
    </xf>
    <xf numFmtId="0" fontId="76" fillId="14" borderId="18" xfId="0" applyFont="1" applyFill="1" applyBorder="1" applyAlignment="1">
      <alignment horizontal="left" vertical="top" wrapText="1"/>
    </xf>
    <xf numFmtId="0" fontId="52" fillId="14" borderId="18" xfId="0" applyFont="1" applyFill="1" applyBorder="1" applyAlignment="1">
      <alignment horizontal="center"/>
    </xf>
    <xf numFmtId="4" fontId="52" fillId="14" borderId="18" xfId="0" applyNumberFormat="1" applyFont="1" applyFill="1" applyBorder="1" applyAlignment="1">
      <alignment horizontal="center"/>
    </xf>
    <xf numFmtId="4" fontId="52" fillId="14" borderId="18" xfId="0" applyNumberFormat="1" applyFont="1" applyFill="1" applyBorder="1" applyAlignment="1" applyProtection="1">
      <alignment horizontal="center"/>
      <protection locked="0"/>
    </xf>
    <xf numFmtId="4" fontId="52" fillId="14" borderId="19" xfId="0" applyNumberFormat="1" applyFont="1" applyFill="1" applyBorder="1" applyAlignment="1">
      <alignment horizontal="center"/>
    </xf>
    <xf numFmtId="49" fontId="59" fillId="14" borderId="18" xfId="0" applyNumberFormat="1" applyFont="1" applyFill="1" applyBorder="1" applyAlignment="1">
      <alignment horizontal="left" vertical="top"/>
    </xf>
    <xf numFmtId="4" fontId="59" fillId="14" borderId="19" xfId="0" applyNumberFormat="1" applyFont="1" applyFill="1" applyBorder="1" applyAlignment="1">
      <alignment horizontal="center"/>
    </xf>
    <xf numFmtId="49" fontId="79" fillId="14" borderId="18" xfId="0" applyNumberFormat="1" applyFont="1" applyFill="1" applyBorder="1" applyAlignment="1">
      <alignment horizontal="left" vertical="top"/>
    </xf>
    <xf numFmtId="0" fontId="76" fillId="14" borderId="18" xfId="0" applyFont="1" applyFill="1" applyBorder="1" applyAlignment="1">
      <alignment horizontal="center"/>
    </xf>
    <xf numFmtId="4" fontId="76" fillId="14" borderId="18" xfId="0" applyNumberFormat="1" applyFont="1" applyFill="1" applyBorder="1" applyAlignment="1">
      <alignment horizontal="center"/>
    </xf>
    <xf numFmtId="4" fontId="76" fillId="14" borderId="18" xfId="0" applyNumberFormat="1" applyFont="1" applyFill="1" applyBorder="1" applyAlignment="1" applyProtection="1">
      <alignment horizontal="center"/>
      <protection locked="0"/>
    </xf>
    <xf numFmtId="4" fontId="79" fillId="14" borderId="19" xfId="0" applyNumberFormat="1" applyFont="1" applyFill="1" applyBorder="1" applyAlignment="1">
      <alignment horizontal="center"/>
    </xf>
    <xf numFmtId="2" fontId="19" fillId="0" borderId="0" xfId="15" applyNumberFormat="1" applyFont="1" applyAlignment="1">
      <alignment wrapText="1"/>
    </xf>
    <xf numFmtId="4" fontId="19" fillId="0" borderId="0" xfId="16" applyNumberFormat="1" applyFont="1" applyAlignment="1">
      <alignment wrapText="1"/>
    </xf>
    <xf numFmtId="4" fontId="30" fillId="0" borderId="0" xfId="15" applyNumberFormat="1" applyFont="1" applyAlignment="1">
      <alignment wrapText="1"/>
    </xf>
    <xf numFmtId="4" fontId="23" fillId="5" borderId="0" xfId="0" applyNumberFormat="1" applyFont="1" applyFill="1" applyAlignment="1">
      <alignment wrapText="1"/>
    </xf>
    <xf numFmtId="4" fontId="19" fillId="0" borderId="0" xfId="16" applyNumberFormat="1" applyFont="1" applyAlignment="1" applyProtection="1">
      <alignment horizontal="center" wrapText="1"/>
      <protection locked="0"/>
    </xf>
    <xf numFmtId="4" fontId="23" fillId="5" borderId="0" xfId="0" applyNumberFormat="1" applyFont="1" applyFill="1" applyAlignment="1">
      <alignment horizontal="center" wrapText="1"/>
    </xf>
    <xf numFmtId="4" fontId="19" fillId="0" borderId="0" xfId="16" applyNumberFormat="1" applyFont="1" applyAlignment="1" applyProtection="1">
      <alignment horizontal="center"/>
      <protection locked="0"/>
    </xf>
    <xf numFmtId="4" fontId="23" fillId="0" borderId="0" xfId="0" applyNumberFormat="1" applyFont="1" applyAlignment="1"/>
    <xf numFmtId="0" fontId="23" fillId="0" borderId="0" xfId="0" applyFont="1" applyFill="1" applyAlignment="1">
      <alignment horizontal="left" vertical="top"/>
    </xf>
    <xf numFmtId="0" fontId="21" fillId="0" borderId="0" xfId="0" applyFont="1" applyFill="1"/>
    <xf numFmtId="0" fontId="23" fillId="0" borderId="0" xfId="0" applyFont="1" applyFill="1" applyAlignment="1">
      <alignment horizontal="center"/>
    </xf>
    <xf numFmtId="0" fontId="53" fillId="0" borderId="0" xfId="16" applyFont="1" applyFill="1" applyAlignment="1">
      <alignment horizontal="justify" vertical="center" wrapText="1"/>
    </xf>
    <xf numFmtId="0" fontId="53" fillId="0" borderId="0" xfId="16" applyFont="1" applyFill="1" applyAlignment="1">
      <alignment horizontal="center" wrapText="1"/>
    </xf>
    <xf numFmtId="4" fontId="53" fillId="0" borderId="0" xfId="16" applyNumberFormat="1" applyFont="1" applyFill="1" applyAlignment="1">
      <alignment horizontal="center" wrapText="1"/>
    </xf>
    <xf numFmtId="4" fontId="53" fillId="0" borderId="0" xfId="16" applyNumberFormat="1" applyFont="1" applyFill="1" applyAlignment="1" applyProtection="1">
      <alignment horizontal="right" wrapText="1"/>
      <protection locked="0"/>
    </xf>
    <xf numFmtId="4" fontId="22" fillId="3" borderId="0" xfId="0" applyNumberFormat="1" applyFont="1" applyFill="1" applyBorder="1" applyAlignment="1">
      <alignment horizontal="center" vertical="center" wrapText="1"/>
    </xf>
    <xf numFmtId="4" fontId="22" fillId="3" borderId="0" xfId="1" applyNumberFormat="1" applyFont="1" applyFill="1" applyBorder="1" applyAlignment="1">
      <alignment vertical="center" wrapText="1"/>
    </xf>
    <xf numFmtId="4" fontId="22" fillId="3" borderId="0" xfId="1" applyNumberFormat="1" applyFont="1" applyFill="1" applyBorder="1" applyAlignment="1">
      <alignment horizontal="center" vertical="center"/>
    </xf>
    <xf numFmtId="4" fontId="41" fillId="8" borderId="5" xfId="0" applyNumberFormat="1" applyFont="1" applyFill="1" applyBorder="1" applyAlignment="1">
      <alignment horizontal="center"/>
    </xf>
    <xf numFmtId="4" fontId="41" fillId="8" borderId="6" xfId="0" applyNumberFormat="1" applyFont="1" applyFill="1" applyBorder="1" applyAlignment="1">
      <alignment horizontal="center"/>
    </xf>
    <xf numFmtId="4" fontId="41" fillId="9" borderId="5" xfId="23" applyNumberFormat="1" applyFont="1" applyFill="1" applyBorder="1" applyAlignment="1">
      <alignment horizontal="center" wrapText="1"/>
    </xf>
    <xf numFmtId="4" fontId="47" fillId="0" borderId="0" xfId="0" applyNumberFormat="1" applyFont="1" applyBorder="1"/>
    <xf numFmtId="4" fontId="41" fillId="6" borderId="0" xfId="30" applyNumberFormat="1" applyFont="1" applyBorder="1" applyAlignment="1">
      <alignment horizontal="right" vertical="center" wrapText="1"/>
    </xf>
    <xf numFmtId="4" fontId="41" fillId="6" borderId="0" xfId="30" applyNumberFormat="1" applyFont="1" applyBorder="1" applyAlignment="1">
      <alignment horizontal="right"/>
    </xf>
    <xf numFmtId="0" fontId="2" fillId="0" borderId="11" xfId="0" applyFont="1" applyFill="1" applyBorder="1" applyAlignment="1">
      <alignment horizontal="justify" vertical="top" wrapText="1"/>
    </xf>
    <xf numFmtId="0" fontId="2" fillId="0" borderId="11" xfId="0" applyFont="1" applyFill="1" applyBorder="1" applyAlignment="1">
      <alignment horizontal="center"/>
    </xf>
    <xf numFmtId="0" fontId="2" fillId="0" borderId="11" xfId="0" applyFont="1" applyFill="1" applyBorder="1"/>
    <xf numFmtId="4" fontId="2" fillId="0" borderId="11" xfId="0" applyNumberFormat="1" applyFont="1" applyFill="1" applyBorder="1" applyAlignment="1" applyProtection="1">
      <alignment horizontal="right"/>
      <protection locked="0"/>
    </xf>
    <xf numFmtId="168" fontId="2" fillId="0" borderId="11" xfId="0" applyNumberFormat="1" applyFont="1" applyFill="1" applyBorder="1"/>
    <xf numFmtId="0" fontId="9" fillId="0" borderId="11" xfId="0" applyFont="1" applyFill="1" applyBorder="1" applyAlignment="1">
      <alignment horizontal="justify" vertical="top" wrapText="1"/>
    </xf>
    <xf numFmtId="170" fontId="86" fillId="0" borderId="0" xfId="38" applyNumberFormat="1" applyFont="1" applyBorder="1" applyAlignment="1">
      <alignment horizontal="justify" vertical="top" wrapText="1"/>
    </xf>
    <xf numFmtId="0" fontId="86" fillId="0" borderId="0" xfId="0" applyFont="1" applyAlignment="1">
      <alignment horizontal="justify" vertical="center" wrapText="1"/>
    </xf>
    <xf numFmtId="170" fontId="75" fillId="13" borderId="0" xfId="0" applyNumberFormat="1" applyFont="1" applyFill="1" applyAlignment="1">
      <alignment horizontal="justify" vertical="top" wrapText="1"/>
    </xf>
    <xf numFmtId="0" fontId="86" fillId="0" borderId="0" xfId="0" applyFont="1" applyAlignment="1">
      <alignment horizontal="justify" vertical="top" wrapText="1"/>
    </xf>
    <xf numFmtId="0" fontId="2" fillId="0" borderId="29" xfId="0" applyFont="1" applyBorder="1" applyAlignment="1">
      <alignment horizontal="center" vertical="top"/>
    </xf>
    <xf numFmtId="0" fontId="2" fillId="0" borderId="30" xfId="0" applyFont="1" applyBorder="1" applyAlignment="1">
      <alignment horizontal="center" vertical="top"/>
    </xf>
    <xf numFmtId="0" fontId="2" fillId="0" borderId="28" xfId="0" applyFont="1" applyBorder="1" applyAlignment="1">
      <alignment horizontal="center" vertical="top"/>
    </xf>
    <xf numFmtId="0" fontId="62" fillId="0" borderId="0" xfId="0" applyFont="1"/>
    <xf numFmtId="0" fontId="62" fillId="3" borderId="4" xfId="0" applyFont="1" applyFill="1" applyBorder="1"/>
    <xf numFmtId="0" fontId="87" fillId="3" borderId="6" xfId="0" applyFont="1" applyFill="1" applyBorder="1" applyAlignment="1">
      <alignment horizontal="left" vertical="center" wrapText="1"/>
    </xf>
    <xf numFmtId="0" fontId="87" fillId="0" borderId="0" xfId="0" applyFont="1" applyAlignment="1">
      <alignment horizontal="left" vertical="center" wrapText="1"/>
    </xf>
    <xf numFmtId="0" fontId="62" fillId="0" borderId="0" xfId="0" applyFont="1" applyAlignment="1">
      <alignment horizontal="center" vertical="top"/>
    </xf>
    <xf numFmtId="0" fontId="62" fillId="0" borderId="0" xfId="7" applyFont="1" applyAlignment="1">
      <alignment horizontal="justify" vertical="top" wrapText="1"/>
    </xf>
    <xf numFmtId="0" fontId="74" fillId="0" borderId="0" xfId="40" applyFont="1" applyAlignment="1">
      <alignment horizontal="justify" vertical="top" wrapText="1"/>
    </xf>
    <xf numFmtId="0" fontId="62" fillId="0" borderId="0" xfId="9" applyFont="1" applyAlignment="1">
      <alignment horizontal="justify" vertical="top" wrapText="1"/>
    </xf>
    <xf numFmtId="164" fontId="62" fillId="0" borderId="0" xfId="4" applyFont="1"/>
    <xf numFmtId="0" fontId="62" fillId="0" borderId="0" xfId="0" applyFont="1" applyAlignment="1">
      <alignment horizontal="justify" vertical="top" wrapText="1"/>
    </xf>
    <xf numFmtId="0" fontId="87" fillId="0" borderId="0" xfId="7" applyFont="1" applyAlignment="1">
      <alignment horizontal="justify" vertical="top" wrapText="1"/>
    </xf>
    <xf numFmtId="0" fontId="62" fillId="0" borderId="0" xfId="7" applyFont="1" applyAlignment="1">
      <alignment horizontal="justify" wrapText="1"/>
    </xf>
    <xf numFmtId="165" fontId="87" fillId="0" borderId="0" xfId="13" applyNumberFormat="1" applyFont="1" applyAlignment="1" applyProtection="1">
      <alignment horizontal="justify" vertical="top" wrapText="1"/>
      <protection locked="0"/>
    </xf>
    <xf numFmtId="165" fontId="62" fillId="0" borderId="0" xfId="13" applyNumberFormat="1" applyFont="1" applyAlignment="1" applyProtection="1">
      <alignment horizontal="justify" vertical="center" wrapText="1"/>
      <protection locked="0"/>
    </xf>
    <xf numFmtId="165" fontId="62" fillId="0" borderId="0" xfId="13" applyNumberFormat="1" applyFont="1" applyAlignment="1" applyProtection="1">
      <alignment horizontal="justify" vertical="top" wrapText="1"/>
      <protection locked="0"/>
    </xf>
    <xf numFmtId="0" fontId="62" fillId="0" borderId="0" xfId="0" applyFont="1" applyAlignment="1">
      <alignment horizontal="justify"/>
    </xf>
    <xf numFmtId="0" fontId="62" fillId="0" borderId="0" xfId="0" applyFont="1" applyAlignment="1">
      <alignment horizontal="justify" wrapText="1"/>
    </xf>
    <xf numFmtId="165" fontId="74" fillId="0" borderId="0" xfId="13" applyNumberFormat="1" applyFont="1" applyAlignment="1" applyProtection="1">
      <alignment horizontal="justify" vertical="top" wrapText="1"/>
      <protection locked="0"/>
    </xf>
    <xf numFmtId="0" fontId="62" fillId="0" borderId="0" xfId="0" applyFont="1" applyAlignment="1">
      <alignment horizontal="justify" vertical="top"/>
    </xf>
    <xf numFmtId="0" fontId="62" fillId="0" borderId="0" xfId="0" applyFont="1" applyFill="1" applyAlignment="1">
      <alignment horizontal="center" vertical="top"/>
    </xf>
    <xf numFmtId="0" fontId="62" fillId="0" borderId="0" xfId="7" applyFont="1" applyFill="1" applyAlignment="1">
      <alignment horizontal="justify" vertical="top" wrapText="1"/>
    </xf>
    <xf numFmtId="165" fontId="62" fillId="0" borderId="0" xfId="13" applyNumberFormat="1" applyFont="1" applyFill="1" applyAlignment="1" applyProtection="1">
      <alignment horizontal="justify" vertical="top" wrapText="1"/>
      <protection locked="0"/>
    </xf>
    <xf numFmtId="0" fontId="62" fillId="0" borderId="0" xfId="0" applyFont="1" applyFill="1"/>
    <xf numFmtId="0" fontId="62" fillId="0" borderId="0" xfId="0" applyFont="1" applyAlignment="1">
      <alignment horizontal="justify" vertical="center" wrapText="1"/>
    </xf>
    <xf numFmtId="0" fontId="62" fillId="0" borderId="0" xfId="0" applyFont="1" applyAlignment="1">
      <alignment horizontal="center" vertical="top" wrapText="1"/>
    </xf>
    <xf numFmtId="0" fontId="62" fillId="0" borderId="0" xfId="0" applyFont="1" applyAlignment="1">
      <alignment wrapText="1"/>
    </xf>
    <xf numFmtId="0" fontId="87" fillId="0" borderId="0" xfId="7" applyFont="1" applyFill="1" applyAlignment="1">
      <alignment horizontal="justify" vertical="top" wrapText="1"/>
    </xf>
    <xf numFmtId="0" fontId="87" fillId="0" borderId="0" xfId="9" applyFont="1" applyAlignment="1">
      <alignment horizontal="justify" vertical="top" wrapText="1"/>
    </xf>
    <xf numFmtId="49" fontId="62" fillId="0" borderId="0" xfId="13" applyNumberFormat="1" applyFont="1" applyAlignment="1" applyProtection="1">
      <alignment horizontal="justify" vertical="top" wrapText="1"/>
      <protection locked="0"/>
    </xf>
    <xf numFmtId="165" fontId="90" fillId="0" borderId="0" xfId="13" applyNumberFormat="1" applyFont="1" applyAlignment="1" applyProtection="1">
      <alignment horizontal="justify" vertical="top" wrapText="1"/>
      <protection locked="0"/>
    </xf>
    <xf numFmtId="0" fontId="87" fillId="0" borderId="0" xfId="11" quotePrefix="1" applyFont="1" applyAlignment="1">
      <alignment horizontal="justify" vertical="top" wrapText="1"/>
    </xf>
    <xf numFmtId="0" fontId="62" fillId="0" borderId="0" xfId="11" applyFont="1" applyAlignment="1">
      <alignment horizontal="justify" vertical="top" wrapText="1"/>
    </xf>
    <xf numFmtId="0" fontId="62" fillId="0" borderId="0" xfId="6" applyFont="1" applyAlignment="1">
      <alignment horizontal="justify" vertical="top" wrapText="1"/>
    </xf>
    <xf numFmtId="0" fontId="62" fillId="0" borderId="0" xfId="11" quotePrefix="1" applyFont="1" applyAlignment="1">
      <alignment horizontal="justify" vertical="top" wrapText="1"/>
    </xf>
    <xf numFmtId="0" fontId="74" fillId="0" borderId="0" xfId="40" quotePrefix="1" applyFont="1" applyAlignment="1">
      <alignment horizontal="justify" vertical="top" wrapText="1"/>
    </xf>
    <xf numFmtId="0" fontId="91" fillId="0" borderId="0" xfId="40" applyFont="1" applyAlignment="1">
      <alignment horizontal="justify" vertical="top" wrapText="1"/>
    </xf>
    <xf numFmtId="0" fontId="74" fillId="0" borderId="0" xfId="41" applyFont="1" applyAlignment="1">
      <alignment horizontal="justify"/>
    </xf>
    <xf numFmtId="0" fontId="74" fillId="0" borderId="0" xfId="35" applyFont="1" applyAlignment="1">
      <alignment horizontal="justify" vertical="top" wrapText="1"/>
    </xf>
    <xf numFmtId="0" fontId="91" fillId="0" borderId="0" xfId="35" applyFont="1" applyAlignment="1">
      <alignment horizontal="justify" vertical="top"/>
    </xf>
    <xf numFmtId="0" fontId="74" fillId="0" borderId="0" xfId="35" applyFont="1" applyAlignment="1">
      <alignment horizontal="justify" vertical="top"/>
    </xf>
    <xf numFmtId="165" fontId="91" fillId="0" borderId="0" xfId="13" applyNumberFormat="1" applyFont="1" applyAlignment="1" applyProtection="1">
      <alignment horizontal="justify" vertical="top" wrapText="1"/>
      <protection locked="0"/>
    </xf>
    <xf numFmtId="0" fontId="74" fillId="0" borderId="0" xfId="42" applyFont="1" applyAlignment="1">
      <alignment horizontal="justify"/>
    </xf>
    <xf numFmtId="0" fontId="74" fillId="0" borderId="0" xfId="42" applyFont="1" applyAlignment="1">
      <alignment horizontal="justify" vertical="top"/>
    </xf>
    <xf numFmtId="0" fontId="74" fillId="0" borderId="0" xfId="42" applyFont="1" applyAlignment="1">
      <alignment horizontal="justify" vertical="top" wrapText="1"/>
    </xf>
    <xf numFmtId="0" fontId="74" fillId="0" borderId="0" xfId="41" applyFont="1" applyAlignment="1">
      <alignment horizontal="justify" vertical="top" wrapText="1"/>
    </xf>
    <xf numFmtId="0" fontId="23" fillId="0" borderId="0" xfId="41" applyFont="1" applyAlignment="1">
      <alignment horizontal="justify" vertical="top" wrapText="1"/>
    </xf>
    <xf numFmtId="0" fontId="23" fillId="0" borderId="0" xfId="41" applyFont="1" applyAlignment="1">
      <alignment horizontal="center"/>
    </xf>
    <xf numFmtId="4" fontId="23" fillId="0" borderId="0" xfId="41" applyNumberFormat="1" applyFont="1" applyAlignment="1"/>
    <xf numFmtId="4" fontId="23" fillId="0" borderId="0" xfId="41" applyNumberFormat="1" applyFont="1" applyAlignment="1" applyProtection="1">
      <protection locked="0"/>
    </xf>
    <xf numFmtId="4" fontId="23" fillId="0" borderId="0" xfId="41" applyNumberFormat="1" applyFont="1" applyAlignment="1">
      <alignment horizontal="center"/>
    </xf>
    <xf numFmtId="0" fontId="23" fillId="0" borderId="0" xfId="0" applyFont="1" applyFill="1" applyAlignment="1">
      <alignment horizontal="justify" vertical="center" wrapText="1"/>
    </xf>
    <xf numFmtId="0" fontId="19" fillId="0" borderId="0" xfId="15" applyFont="1" applyFill="1" applyAlignment="1">
      <alignment horizontal="center" wrapText="1"/>
    </xf>
    <xf numFmtId="4" fontId="23" fillId="0" borderId="0" xfId="0" applyNumberFormat="1" applyFont="1" applyFill="1" applyAlignment="1"/>
    <xf numFmtId="4" fontId="23" fillId="0" borderId="0" xfId="41" applyNumberFormat="1" applyFont="1" applyFill="1" applyAlignment="1" applyProtection="1">
      <protection locked="0"/>
    </xf>
    <xf numFmtId="4" fontId="23" fillId="0" borderId="0" xfId="41" applyNumberFormat="1" applyFont="1" applyFill="1" applyAlignment="1">
      <alignment horizontal="center"/>
    </xf>
    <xf numFmtId="0" fontId="23" fillId="0" borderId="0" xfId="40" applyFont="1" applyFill="1" applyAlignment="1">
      <alignment horizontal="justify" vertical="top" wrapText="1"/>
    </xf>
    <xf numFmtId="49" fontId="23" fillId="5" borderId="0" xfId="0" applyNumberFormat="1" applyFont="1" applyFill="1" applyAlignment="1">
      <alignment vertical="top"/>
    </xf>
    <xf numFmtId="4" fontId="21" fillId="0" borderId="0" xfId="0" applyNumberFormat="1" applyFont="1" applyAlignment="1"/>
    <xf numFmtId="4" fontId="23" fillId="0" borderId="0" xfId="1" applyNumberFormat="1" applyFont="1" applyAlignment="1"/>
    <xf numFmtId="4" fontId="21" fillId="0" borderId="2" xfId="1" applyNumberFormat="1" applyFont="1" applyBorder="1" applyAlignment="1">
      <alignment horizontal="center"/>
    </xf>
    <xf numFmtId="4" fontId="22" fillId="3" borderId="9" xfId="0" applyNumberFormat="1" applyFont="1" applyFill="1" applyBorder="1" applyAlignment="1">
      <alignment wrapText="1"/>
    </xf>
    <xf numFmtId="4" fontId="22" fillId="3" borderId="10" xfId="1" applyNumberFormat="1" applyFont="1" applyFill="1" applyBorder="1" applyAlignment="1">
      <alignment wrapText="1"/>
    </xf>
    <xf numFmtId="4" fontId="22" fillId="3" borderId="10" xfId="1" applyNumberFormat="1" applyFont="1" applyFill="1" applyBorder="1" applyAlignment="1">
      <alignment horizontal="center"/>
    </xf>
    <xf numFmtId="4" fontId="24" fillId="0" borderId="0" xfId="0" applyNumberFormat="1" applyFont="1" applyAlignment="1"/>
    <xf numFmtId="4" fontId="24" fillId="0" borderId="0" xfId="1" applyNumberFormat="1" applyFont="1" applyAlignment="1">
      <alignment horizontal="center"/>
    </xf>
    <xf numFmtId="4" fontId="23" fillId="3" borderId="5" xfId="1" applyNumberFormat="1" applyFont="1" applyFill="1" applyBorder="1" applyAlignment="1"/>
    <xf numFmtId="4" fontId="23" fillId="3" borderId="6" xfId="1" applyNumberFormat="1" applyFont="1" applyFill="1" applyBorder="1" applyAlignment="1">
      <alignment horizontal="center"/>
    </xf>
    <xf numFmtId="4" fontId="23" fillId="0" borderId="0" xfId="1" applyNumberFormat="1" applyFont="1" applyAlignment="1">
      <alignment horizontal="center"/>
    </xf>
    <xf numFmtId="4" fontId="23" fillId="4" borderId="7" xfId="1" applyNumberFormat="1" applyFont="1" applyFill="1" applyBorder="1" applyAlignment="1"/>
    <xf numFmtId="4" fontId="22" fillId="4" borderId="9" xfId="1" applyNumberFormat="1" applyFont="1" applyFill="1" applyBorder="1" applyAlignment="1">
      <alignment horizontal="center"/>
    </xf>
    <xf numFmtId="4" fontId="21" fillId="0" borderId="0" xfId="1" applyNumberFormat="1" applyFont="1" applyAlignment="1">
      <alignment horizontal="center"/>
    </xf>
    <xf numFmtId="4" fontId="21" fillId="0" borderId="3" xfId="0" applyNumberFormat="1" applyFont="1" applyBorder="1" applyAlignment="1"/>
    <xf numFmtId="4" fontId="23" fillId="0" borderId="3" xfId="1" applyNumberFormat="1" applyFont="1" applyBorder="1" applyAlignment="1"/>
    <xf numFmtId="4" fontId="21" fillId="0" borderId="0" xfId="0" applyNumberFormat="1" applyFont="1" applyFill="1" applyAlignment="1"/>
    <xf numFmtId="4" fontId="23" fillId="0" borderId="0" xfId="1" applyNumberFormat="1" applyFont="1" applyFill="1" applyAlignment="1"/>
    <xf numFmtId="4" fontId="21" fillId="0" borderId="0" xfId="1" applyNumberFormat="1" applyFont="1" applyFill="1" applyAlignment="1">
      <alignment horizontal="center"/>
    </xf>
    <xf numFmtId="4" fontId="23" fillId="2" borderId="5" xfId="1" applyNumberFormat="1" applyFont="1" applyFill="1" applyBorder="1" applyAlignment="1"/>
    <xf numFmtId="4" fontId="23" fillId="2" borderId="6" xfId="1" applyNumberFormat="1" applyFont="1" applyFill="1" applyBorder="1" applyAlignment="1">
      <alignment horizontal="center"/>
    </xf>
    <xf numFmtId="4" fontId="21" fillId="0" borderId="0" xfId="0" applyNumberFormat="1" applyFont="1" applyAlignment="1">
      <alignment wrapText="1"/>
    </xf>
    <xf numFmtId="4" fontId="23" fillId="0" borderId="0" xfId="0" applyNumberFormat="1" applyFont="1" applyAlignment="1">
      <alignment wrapText="1"/>
    </xf>
    <xf numFmtId="4" fontId="23" fillId="0" borderId="0" xfId="1" applyNumberFormat="1" applyFont="1" applyAlignment="1">
      <alignment wrapText="1"/>
    </xf>
    <xf numFmtId="4" fontId="23" fillId="0" borderId="0" xfId="1" applyNumberFormat="1" applyFont="1" applyAlignment="1">
      <alignment horizontal="center" wrapText="1"/>
    </xf>
    <xf numFmtId="4" fontId="21" fillId="0" borderId="0" xfId="1" applyNumberFormat="1" applyFont="1" applyAlignment="1">
      <alignment horizontal="center" wrapText="1"/>
    </xf>
    <xf numFmtId="4" fontId="23" fillId="5" borderId="0" xfId="0" applyNumberFormat="1" applyFont="1" applyFill="1" applyAlignment="1"/>
    <xf numFmtId="4" fontId="23" fillId="5" borderId="0" xfId="0" applyNumberFormat="1" applyFont="1" applyFill="1" applyAlignment="1">
      <alignment horizontal="center"/>
    </xf>
    <xf numFmtId="4" fontId="23" fillId="0" borderId="0" xfId="0" applyNumberFormat="1" applyFont="1" applyAlignment="1">
      <alignment horizontal="center" wrapText="1"/>
    </xf>
    <xf numFmtId="4" fontId="21" fillId="0" borderId="1" xfId="1" applyNumberFormat="1" applyFont="1" applyBorder="1" applyAlignment="1">
      <alignment horizontal="center"/>
    </xf>
    <xf numFmtId="0" fontId="22" fillId="3" borderId="10" xfId="0" applyFont="1" applyFill="1" applyBorder="1" applyAlignment="1">
      <alignment horizontal="left" wrapText="1"/>
    </xf>
    <xf numFmtId="0" fontId="22" fillId="3" borderId="4" xfId="0" applyFont="1" applyFill="1" applyBorder="1" applyAlignment="1">
      <alignment horizontal="left" vertical="top"/>
    </xf>
    <xf numFmtId="0" fontId="23" fillId="3" borderId="4" xfId="0" applyFont="1" applyFill="1" applyBorder="1" applyAlignment="1">
      <alignment horizontal="left" vertical="top"/>
    </xf>
    <xf numFmtId="0" fontId="22" fillId="2" borderId="4" xfId="0" applyFont="1" applyFill="1" applyBorder="1" applyAlignment="1">
      <alignment horizontal="left" vertical="center"/>
    </xf>
    <xf numFmtId="16" fontId="23" fillId="0" borderId="0" xfId="0" applyNumberFormat="1" applyFont="1" applyAlignment="1">
      <alignment horizontal="left" vertical="top" wrapText="1"/>
    </xf>
    <xf numFmtId="0" fontId="23" fillId="0" borderId="0" xfId="0" applyFont="1" applyAlignment="1">
      <alignment horizontal="left" vertical="center" wrapText="1"/>
    </xf>
    <xf numFmtId="49" fontId="23" fillId="5" borderId="0" xfId="0" applyNumberFormat="1" applyFont="1" applyFill="1" applyAlignment="1">
      <alignment horizontal="left" vertical="top"/>
    </xf>
    <xf numFmtId="49" fontId="23" fillId="0" borderId="0" xfId="0" applyNumberFormat="1" applyFont="1" applyAlignment="1">
      <alignment horizontal="left" vertical="top"/>
    </xf>
    <xf numFmtId="0" fontId="2" fillId="0" borderId="0" xfId="0" applyFont="1"/>
    <xf numFmtId="4" fontId="53" fillId="0" borderId="0" xfId="16" applyNumberFormat="1" applyFont="1" applyFill="1" applyAlignment="1" applyProtection="1">
      <alignment horizontal="center" wrapText="1"/>
      <protection locked="0"/>
    </xf>
    <xf numFmtId="0" fontId="47" fillId="3" borderId="10" xfId="0" applyFont="1" applyFill="1" applyBorder="1" applyAlignment="1">
      <alignment horizontal="center" vertical="top" wrapText="1"/>
    </xf>
    <xf numFmtId="0" fontId="47" fillId="3" borderId="9" xfId="0" applyFont="1" applyFill="1" applyBorder="1" applyAlignment="1">
      <alignment horizontal="center" vertical="center" wrapText="1"/>
    </xf>
    <xf numFmtId="164" fontId="47" fillId="3" borderId="10" xfId="1" applyFont="1" applyFill="1" applyBorder="1" applyAlignment="1">
      <alignment horizontal="center" vertical="center" wrapText="1"/>
    </xf>
    <xf numFmtId="164" fontId="47" fillId="3" borderId="10" xfId="1" applyFont="1" applyFill="1" applyBorder="1" applyAlignment="1">
      <alignment horizontal="center" vertical="center"/>
    </xf>
    <xf numFmtId="0" fontId="57" fillId="0" borderId="0" xfId="0" applyFont="1"/>
    <xf numFmtId="2" fontId="47" fillId="4" borderId="9" xfId="1" applyNumberFormat="1" applyFont="1" applyFill="1" applyBorder="1"/>
    <xf numFmtId="2" fontId="79" fillId="0" borderId="0" xfId="1" applyNumberFormat="1" applyFont="1" applyAlignment="1">
      <alignment horizontal="center" vertical="center"/>
    </xf>
    <xf numFmtId="16" fontId="47" fillId="0" borderId="0" xfId="0" applyNumberFormat="1" applyFont="1" applyBorder="1" applyAlignment="1">
      <alignment horizontal="center" vertical="center"/>
    </xf>
    <xf numFmtId="4" fontId="2" fillId="0" borderId="0" xfId="0" applyNumberFormat="1" applyFont="1"/>
    <xf numFmtId="4" fontId="47" fillId="5" borderId="0" xfId="0" applyNumberFormat="1" applyFont="1" applyFill="1" applyAlignment="1">
      <alignment horizontal="right"/>
    </xf>
    <xf numFmtId="4" fontId="47" fillId="0" borderId="0" xfId="13" applyNumberFormat="1" applyFont="1" applyBorder="1" applyAlignment="1">
      <alignment horizontal="center"/>
    </xf>
    <xf numFmtId="0" fontId="47" fillId="0" borderId="0" xfId="0" applyFont="1" applyBorder="1" applyAlignment="1">
      <alignment horizontal="center" vertical="top"/>
    </xf>
    <xf numFmtId="0" fontId="47" fillId="0" borderId="0" xfId="0" applyFont="1" applyBorder="1" applyAlignment="1">
      <alignment horizontal="left" vertical="center" wrapText="1"/>
    </xf>
    <xf numFmtId="0" fontId="23" fillId="3" borderId="4" xfId="0" applyFont="1" applyFill="1" applyBorder="1" applyAlignment="1">
      <alignment horizontal="center" wrapText="1"/>
    </xf>
    <xf numFmtId="0" fontId="23" fillId="3" borderId="5" xfId="0" applyFont="1" applyFill="1" applyBorder="1" applyAlignment="1">
      <alignment horizontal="center" vertical="center" wrapText="1"/>
    </xf>
    <xf numFmtId="164" fontId="23" fillId="3" borderId="5" xfId="1" applyFont="1" applyFill="1" applyBorder="1" applyAlignment="1">
      <alignment vertical="center" wrapText="1"/>
    </xf>
    <xf numFmtId="164" fontId="23" fillId="3" borderId="6" xfId="1" applyFont="1" applyFill="1" applyBorder="1" applyAlignment="1">
      <alignment horizontal="center" vertical="center"/>
    </xf>
    <xf numFmtId="0" fontId="47" fillId="8" borderId="4" xfId="0" applyFont="1" applyFill="1" applyBorder="1" applyAlignment="1">
      <alignment horizontal="left" vertical="center"/>
    </xf>
    <xf numFmtId="0" fontId="47" fillId="8" borderId="5" xfId="0" applyFont="1" applyFill="1" applyBorder="1" applyAlignment="1">
      <alignment horizontal="left" vertical="center"/>
    </xf>
    <xf numFmtId="0" fontId="47" fillId="8" borderId="5" xfId="0" applyFont="1" applyFill="1" applyBorder="1" applyAlignment="1">
      <alignment horizontal="center" vertical="center"/>
    </xf>
    <xf numFmtId="0" fontId="47" fillId="8" borderId="6" xfId="0" applyFont="1" applyFill="1" applyBorder="1" applyAlignment="1">
      <alignment horizontal="left" vertical="center"/>
    </xf>
    <xf numFmtId="49" fontId="47" fillId="9" borderId="5" xfId="23" applyNumberFormat="1" applyFont="1" applyFill="1" applyBorder="1" applyAlignment="1">
      <alignment horizontal="right" vertical="center" wrapText="1"/>
    </xf>
    <xf numFmtId="49" fontId="47" fillId="9" borderId="5" xfId="23" applyNumberFormat="1" applyFont="1" applyFill="1" applyBorder="1" applyAlignment="1">
      <alignment horizontal="center" wrapText="1"/>
    </xf>
    <xf numFmtId="49" fontId="47" fillId="9" borderId="6" xfId="23" applyNumberFormat="1" applyFont="1" applyFill="1" applyBorder="1" applyAlignment="1">
      <alignment horizontal="center" wrapText="1"/>
    </xf>
    <xf numFmtId="4" fontId="47" fillId="9" borderId="11" xfId="23" applyNumberFormat="1" applyFont="1" applyFill="1" applyBorder="1" applyAlignment="1">
      <alignment horizontal="center" wrapText="1"/>
    </xf>
    <xf numFmtId="0" fontId="41" fillId="0" borderId="0" xfId="9" applyFont="1" applyAlignment="1">
      <alignment horizontal="left" vertical="top" wrapText="1"/>
    </xf>
    <xf numFmtId="171" fontId="22" fillId="3" borderId="0" xfId="1" applyNumberFormat="1" applyFont="1" applyFill="1" applyBorder="1" applyAlignment="1">
      <alignment vertical="center" wrapText="1"/>
    </xf>
    <xf numFmtId="171" fontId="22" fillId="3" borderId="0" xfId="1" applyNumberFormat="1" applyFont="1" applyFill="1" applyBorder="1" applyAlignment="1">
      <alignment horizontal="center" vertical="center"/>
    </xf>
    <xf numFmtId="171" fontId="41" fillId="8" borderId="5" xfId="0" applyNumberFormat="1" applyFont="1" applyFill="1" applyBorder="1" applyAlignment="1">
      <alignment horizontal="center" vertical="center" wrapText="1"/>
    </xf>
    <xf numFmtId="171" fontId="41" fillId="0" borderId="0" xfId="9" applyNumberFormat="1" applyFont="1" applyAlignment="1" applyProtection="1">
      <alignment horizontal="center" vertical="center"/>
      <protection locked="0"/>
    </xf>
    <xf numFmtId="171" fontId="41" fillId="0" borderId="0" xfId="9" applyNumberFormat="1" applyFont="1" applyAlignment="1">
      <alignment horizontal="center" vertical="center"/>
    </xf>
    <xf numFmtId="171" fontId="41" fillId="0" borderId="0" xfId="0" applyNumberFormat="1" applyFont="1" applyAlignment="1">
      <alignment horizontal="center" vertical="center"/>
    </xf>
    <xf numFmtId="171" fontId="47" fillId="0" borderId="0" xfId="0" applyNumberFormat="1" applyFont="1" applyAlignment="1">
      <alignment horizontal="center" vertical="center"/>
    </xf>
    <xf numFmtId="171" fontId="41" fillId="7" borderId="5" xfId="0" applyNumberFormat="1" applyFont="1" applyFill="1" applyBorder="1" applyAlignment="1" applyProtection="1">
      <alignment horizontal="center" vertical="center"/>
      <protection locked="0"/>
    </xf>
    <xf numFmtId="171" fontId="41" fillId="7" borderId="5" xfId="0" applyNumberFormat="1" applyFont="1" applyFill="1" applyBorder="1" applyAlignment="1">
      <alignment horizontal="center" vertical="center"/>
    </xf>
    <xf numFmtId="171" fontId="41" fillId="0" borderId="0" xfId="35" applyNumberFormat="1" applyFont="1" applyAlignment="1" applyProtection="1">
      <alignment horizontal="center" vertical="center"/>
      <protection locked="0"/>
    </xf>
    <xf numFmtId="171" fontId="41" fillId="0" borderId="0" xfId="35" applyNumberFormat="1" applyFont="1" applyAlignment="1">
      <alignment horizontal="center" vertical="center"/>
    </xf>
    <xf numFmtId="171" fontId="47" fillId="0" borderId="0" xfId="9" applyNumberFormat="1" applyFont="1" applyAlignment="1" applyProtection="1">
      <alignment horizontal="center" vertical="center"/>
      <protection locked="0"/>
    </xf>
    <xf numFmtId="171" fontId="47" fillId="0" borderId="0" xfId="9" applyNumberFormat="1" applyFont="1" applyAlignment="1">
      <alignment horizontal="center" vertical="center"/>
    </xf>
    <xf numFmtId="171" fontId="47" fillId="0" borderId="0" xfId="35" applyNumberFormat="1" applyFont="1" applyAlignment="1" applyProtection="1">
      <alignment horizontal="center" vertical="center"/>
      <protection locked="0"/>
    </xf>
    <xf numFmtId="171" fontId="47" fillId="0" borderId="0" xfId="35" applyNumberFormat="1" applyFont="1" applyAlignment="1">
      <alignment horizontal="center" vertical="center"/>
    </xf>
    <xf numFmtId="171" fontId="2" fillId="0" borderId="0" xfId="0" applyNumberFormat="1" applyFont="1"/>
    <xf numFmtId="0" fontId="2" fillId="0" borderId="11" xfId="0" applyFont="1" applyBorder="1" applyAlignment="1">
      <alignment horizontal="center" vertical="center"/>
    </xf>
    <xf numFmtId="0" fontId="43" fillId="0" borderId="11" xfId="0" applyFont="1" applyBorder="1" applyAlignment="1">
      <alignment vertical="center" wrapText="1"/>
    </xf>
    <xf numFmtId="49" fontId="64" fillId="0" borderId="11" xfId="23" applyNumberFormat="1" applyFont="1" applyBorder="1" applyAlignment="1">
      <alignment vertical="top"/>
    </xf>
    <xf numFmtId="2" fontId="2" fillId="0" borderId="11" xfId="0" applyNumberFormat="1" applyFont="1" applyBorder="1" applyAlignment="1">
      <alignment vertical="center"/>
    </xf>
    <xf numFmtId="168" fontId="2" fillId="0" borderId="11" xfId="0" applyNumberFormat="1" applyFont="1" applyBorder="1" applyAlignment="1">
      <alignment vertical="center"/>
    </xf>
    <xf numFmtId="2" fontId="2" fillId="0" borderId="5" xfId="0" applyNumberFormat="1" applyFont="1" applyBorder="1" applyAlignment="1">
      <alignment horizontal="right"/>
    </xf>
    <xf numFmtId="4" fontId="2" fillId="0" borderId="6" xfId="0" applyNumberFormat="1" applyFont="1" applyBorder="1" applyAlignment="1">
      <alignment horizontal="right"/>
    </xf>
    <xf numFmtId="1" fontId="26" fillId="2" borderId="11" xfId="23" quotePrefix="1" applyNumberFormat="1" applyFont="1" applyFill="1" applyBorder="1" applyAlignment="1">
      <alignment horizontal="center" vertical="justify"/>
    </xf>
    <xf numFmtId="49" fontId="26" fillId="2" borderId="11" xfId="23" applyNumberFormat="1" applyFont="1" applyFill="1" applyBorder="1" applyAlignment="1">
      <alignment vertical="top"/>
    </xf>
    <xf numFmtId="49" fontId="21" fillId="2" borderId="11" xfId="23" applyNumberFormat="1" applyFont="1" applyFill="1" applyBorder="1" applyAlignment="1">
      <alignment horizontal="center" wrapText="1"/>
    </xf>
    <xf numFmtId="4" fontId="21" fillId="2" borderId="11" xfId="23" applyNumberFormat="1" applyFont="1" applyFill="1" applyBorder="1" applyAlignment="1">
      <alignment horizontal="center" wrapText="1"/>
    </xf>
    <xf numFmtId="0" fontId="21" fillId="0" borderId="11" xfId="0" applyFont="1" applyBorder="1" applyAlignment="1">
      <alignment horizontal="center" vertical="top"/>
    </xf>
    <xf numFmtId="0" fontId="21" fillId="0" borderId="11" xfId="0" applyFont="1" applyBorder="1" applyAlignment="1">
      <alignment horizontal="justify" vertical="top" wrapText="1"/>
    </xf>
    <xf numFmtId="0" fontId="21" fillId="0" borderId="11" xfId="0" applyFont="1" applyBorder="1" applyAlignment="1">
      <alignment horizontal="center"/>
    </xf>
    <xf numFmtId="2" fontId="21" fillId="0" borderId="11" xfId="0" applyNumberFormat="1" applyFont="1" applyBorder="1"/>
    <xf numFmtId="168" fontId="21" fillId="0" borderId="11" xfId="0" applyNumberFormat="1" applyFont="1" applyBorder="1" applyAlignment="1">
      <alignment horizontal="right"/>
    </xf>
    <xf numFmtId="168" fontId="21" fillId="0" borderId="11" xfId="37" applyNumberFormat="1" applyFont="1" applyFill="1" applyBorder="1" applyAlignment="1">
      <alignment horizontal="right"/>
    </xf>
    <xf numFmtId="0" fontId="21" fillId="0" borderId="5" xfId="0" applyFont="1" applyBorder="1" applyAlignment="1">
      <alignment horizontal="center"/>
    </xf>
    <xf numFmtId="0" fontId="21" fillId="2" borderId="11" xfId="0" applyFont="1" applyFill="1" applyBorder="1" applyAlignment="1">
      <alignment horizontal="center" vertical="center"/>
    </xf>
    <xf numFmtId="0" fontId="21" fillId="2" borderId="11" xfId="0" applyFont="1" applyFill="1" applyBorder="1" applyAlignment="1">
      <alignment horizontal="right"/>
    </xf>
    <xf numFmtId="2" fontId="21" fillId="7" borderId="11" xfId="0" applyNumberFormat="1" applyFont="1" applyFill="1" applyBorder="1" applyAlignment="1">
      <alignment vertical="center"/>
    </xf>
    <xf numFmtId="168" fontId="21" fillId="2" borderId="11" xfId="0" applyNumberFormat="1" applyFont="1" applyFill="1" applyBorder="1" applyAlignment="1">
      <alignment vertical="center"/>
    </xf>
    <xf numFmtId="0" fontId="26" fillId="0" borderId="4" xfId="0" applyFont="1" applyBorder="1" applyAlignment="1">
      <alignment horizontal="center" vertical="top"/>
    </xf>
    <xf numFmtId="0" fontId="26" fillId="0" borderId="5" xfId="0" applyFont="1" applyBorder="1" applyAlignment="1">
      <alignment horizontal="justify" wrapText="1"/>
    </xf>
    <xf numFmtId="0" fontId="21" fillId="0" borderId="5" xfId="0" applyFont="1" applyBorder="1" applyAlignment="1">
      <alignment horizontal="right"/>
    </xf>
    <xf numFmtId="168" fontId="21" fillId="0" borderId="5" xfId="0" applyNumberFormat="1" applyFont="1" applyBorder="1" applyAlignment="1">
      <alignment horizontal="right"/>
    </xf>
    <xf numFmtId="168" fontId="21" fillId="0" borderId="6" xfId="0" applyNumberFormat="1" applyFont="1" applyBorder="1" applyAlignment="1">
      <alignment horizontal="right"/>
    </xf>
    <xf numFmtId="1" fontId="21" fillId="0" borderId="11" xfId="37" applyNumberFormat="1" applyFont="1" applyFill="1" applyBorder="1" applyAlignment="1">
      <alignment horizontal="center"/>
    </xf>
    <xf numFmtId="4" fontId="21" fillId="0" borderId="11" xfId="0" applyNumberFormat="1" applyFont="1" applyBorder="1"/>
    <xf numFmtId="168" fontId="21" fillId="0" borderId="11" xfId="0" applyNumberFormat="1" applyFont="1" applyBorder="1"/>
    <xf numFmtId="0" fontId="21" fillId="0" borderId="4" xfId="0" applyFont="1" applyBorder="1" applyAlignment="1">
      <alignment horizontal="center" vertical="top"/>
    </xf>
    <xf numFmtId="0" fontId="21" fillId="0" borderId="29" xfId="0" applyFont="1" applyBorder="1" applyAlignment="1">
      <alignment horizontal="center" vertical="top"/>
    </xf>
    <xf numFmtId="0" fontId="21" fillId="0" borderId="6" xfId="0" applyFont="1" applyBorder="1" applyAlignment="1">
      <alignment horizontal="justify" vertical="top" wrapText="1" shrinkToFit="1"/>
    </xf>
    <xf numFmtId="0" fontId="21" fillId="0" borderId="28" xfId="0" applyFont="1" applyBorder="1" applyAlignment="1">
      <alignment horizontal="center" vertical="top"/>
    </xf>
    <xf numFmtId="0" fontId="21" fillId="0" borderId="11" xfId="0" applyFont="1" applyBorder="1" applyAlignment="1">
      <alignment horizontal="justify" vertical="top" wrapText="1" shrinkToFit="1"/>
    </xf>
    <xf numFmtId="0" fontId="21" fillId="0" borderId="16" xfId="0" applyFont="1" applyBorder="1" applyAlignment="1">
      <alignment horizontal="center" vertical="top"/>
    </xf>
    <xf numFmtId="0" fontId="21" fillId="0" borderId="6" xfId="0" applyFont="1" applyBorder="1" applyAlignment="1">
      <alignment horizontal="justify" vertical="top" wrapText="1"/>
    </xf>
    <xf numFmtId="0" fontId="21" fillId="0" borderId="27" xfId="0" applyFont="1" applyBorder="1" applyAlignment="1">
      <alignment horizontal="center" vertical="top"/>
    </xf>
    <xf numFmtId="0" fontId="26" fillId="3" borderId="0" xfId="0" applyFont="1" applyFill="1" applyBorder="1" applyAlignment="1">
      <alignment horizontal="center" wrapText="1"/>
    </xf>
    <xf numFmtId="0" fontId="26" fillId="3" borderId="0" xfId="0" applyFont="1" applyFill="1" applyBorder="1" applyAlignment="1">
      <alignment horizontal="center" vertical="center" wrapText="1"/>
    </xf>
    <xf numFmtId="164" fontId="26" fillId="3" borderId="0" xfId="1" applyFont="1" applyFill="1" applyBorder="1" applyAlignment="1">
      <alignment vertical="center" wrapText="1"/>
    </xf>
    <xf numFmtId="164" fontId="26" fillId="3" borderId="0" xfId="1" applyFont="1" applyFill="1" applyBorder="1" applyAlignment="1">
      <alignment horizontal="center" vertical="center"/>
    </xf>
    <xf numFmtId="49" fontId="21" fillId="2" borderId="11" xfId="23" applyNumberFormat="1" applyFont="1" applyFill="1" applyBorder="1" applyAlignment="1">
      <alignment vertical="top"/>
    </xf>
    <xf numFmtId="0" fontId="26" fillId="7" borderId="11" xfId="0" applyFont="1" applyFill="1" applyBorder="1" applyAlignment="1">
      <alignment horizontal="center" vertical="center"/>
    </xf>
    <xf numFmtId="4" fontId="26" fillId="7" borderId="5" xfId="0" applyNumberFormat="1" applyFont="1" applyFill="1" applyBorder="1" applyAlignment="1">
      <alignment horizontal="right" vertical="center"/>
    </xf>
    <xf numFmtId="168" fontId="26" fillId="7" borderId="6" xfId="0" applyNumberFormat="1" applyFont="1" applyFill="1" applyBorder="1" applyAlignment="1">
      <alignment vertical="center"/>
    </xf>
    <xf numFmtId="0" fontId="2" fillId="5" borderId="11" xfId="0" applyFont="1" applyFill="1" applyBorder="1" applyAlignment="1">
      <alignment horizontal="justify" vertical="top" wrapText="1"/>
    </xf>
    <xf numFmtId="49" fontId="2" fillId="5" borderId="4" xfId="0" applyNumberFormat="1" applyFont="1" applyFill="1" applyBorder="1" applyAlignment="1">
      <alignment horizontal="center" vertical="center"/>
    </xf>
    <xf numFmtId="0" fontId="2" fillId="5" borderId="5" xfId="0" applyFont="1" applyFill="1" applyBorder="1" applyAlignment="1">
      <alignment vertical="justify" wrapText="1" shrinkToFit="1"/>
    </xf>
    <xf numFmtId="0" fontId="2" fillId="5" borderId="5" xfId="0" applyFont="1" applyFill="1" applyBorder="1" applyAlignment="1">
      <alignment horizontal="center"/>
    </xf>
    <xf numFmtId="0" fontId="2" fillId="5" borderId="5" xfId="0" applyFont="1" applyFill="1" applyBorder="1"/>
    <xf numFmtId="168" fontId="2" fillId="5" borderId="5" xfId="0" applyNumberFormat="1" applyFont="1" applyFill="1" applyBorder="1"/>
    <xf numFmtId="4" fontId="2" fillId="0" borderId="6" xfId="0" applyNumberFormat="1" applyFont="1" applyBorder="1"/>
    <xf numFmtId="0" fontId="26" fillId="0" borderId="0" xfId="0" applyFont="1" applyFill="1" applyAlignment="1">
      <alignment vertical="center" wrapText="1"/>
    </xf>
    <xf numFmtId="0" fontId="21" fillId="0" borderId="0" xfId="0" applyFont="1" applyFill="1" applyAlignment="1">
      <alignment vertical="center" wrapText="1"/>
    </xf>
    <xf numFmtId="0" fontId="21" fillId="0" borderId="0" xfId="0" applyFont="1" applyFill="1" applyAlignment="1">
      <alignment horizontal="justify" vertical="center" wrapText="1"/>
    </xf>
    <xf numFmtId="0" fontId="26" fillId="0" borderId="0" xfId="0" applyFont="1" applyFill="1" applyBorder="1" applyAlignment="1">
      <alignment horizontal="center" wrapText="1"/>
    </xf>
    <xf numFmtId="0" fontId="26" fillId="0" borderId="0" xfId="0" applyFont="1" applyFill="1" applyBorder="1" applyAlignment="1">
      <alignment horizontal="center" vertical="center" wrapText="1"/>
    </xf>
    <xf numFmtId="2" fontId="26" fillId="0" borderId="0" xfId="1" applyNumberFormat="1" applyFont="1" applyFill="1" applyBorder="1" applyAlignment="1">
      <alignment vertical="center" wrapText="1"/>
    </xf>
    <xf numFmtId="2" fontId="26" fillId="0" borderId="0" xfId="1" applyNumberFormat="1" applyFont="1" applyFill="1" applyBorder="1" applyAlignment="1">
      <alignment horizontal="center" vertical="center"/>
    </xf>
    <xf numFmtId="0" fontId="21" fillId="0" borderId="0" xfId="0" applyFont="1" applyFill="1" applyAlignment="1">
      <alignment vertical="top" wrapText="1"/>
    </xf>
    <xf numFmtId="2" fontId="21" fillId="0" borderId="0" xfId="0" applyNumberFormat="1" applyFont="1" applyFill="1" applyAlignment="1">
      <alignment horizontal="right"/>
    </xf>
    <xf numFmtId="2" fontId="21" fillId="0" borderId="0" xfId="0" applyNumberFormat="1" applyFont="1" applyFill="1"/>
    <xf numFmtId="2" fontId="21" fillId="0" borderId="0" xfId="0" applyNumberFormat="1" applyFont="1" applyFill="1" applyAlignment="1">
      <alignment horizontal="center"/>
    </xf>
    <xf numFmtId="0" fontId="21" fillId="0" borderId="0" xfId="0" applyFont="1" applyFill="1" applyAlignment="1">
      <alignment horizontal="center"/>
    </xf>
    <xf numFmtId="0" fontId="21" fillId="0" borderId="0" xfId="0" applyFont="1" applyFill="1" applyAlignment="1">
      <alignment horizontal="center" vertical="top" wrapText="1"/>
    </xf>
    <xf numFmtId="0" fontId="21" fillId="0" borderId="0" xfId="0" applyFont="1" applyFill="1" applyAlignment="1">
      <alignment wrapText="1"/>
    </xf>
    <xf numFmtId="0" fontId="21" fillId="0" borderId="0" xfId="0" applyFont="1" applyFill="1" applyAlignment="1">
      <alignment horizontal="center" wrapText="1"/>
    </xf>
    <xf numFmtId="2" fontId="21" fillId="0" borderId="0" xfId="0" applyNumberFormat="1" applyFont="1" applyFill="1" applyAlignment="1">
      <alignment horizontal="right" wrapText="1"/>
    </xf>
    <xf numFmtId="0" fontId="21" fillId="0" borderId="0" xfId="0" applyFont="1" applyFill="1" applyAlignment="1">
      <alignment vertical="top"/>
    </xf>
    <xf numFmtId="2" fontId="26" fillId="0" borderId="23" xfId="0" applyNumberFormat="1" applyFont="1" applyFill="1" applyBorder="1" applyAlignment="1">
      <alignment horizontal="right" wrapText="1"/>
    </xf>
    <xf numFmtId="2" fontId="26" fillId="0" borderId="24" xfId="0" applyNumberFormat="1" applyFont="1" applyFill="1" applyBorder="1" applyAlignment="1">
      <alignment wrapText="1"/>
    </xf>
    <xf numFmtId="0" fontId="26" fillId="0" borderId="21" xfId="0" applyFont="1" applyFill="1" applyBorder="1" applyAlignment="1">
      <alignment horizontal="center" vertical="top" wrapText="1"/>
    </xf>
    <xf numFmtId="2" fontId="21" fillId="0" borderId="0" xfId="0" applyNumberFormat="1" applyFont="1" applyFill="1" applyAlignment="1">
      <alignment horizontal="center" wrapText="1"/>
    </xf>
    <xf numFmtId="4" fontId="21" fillId="0" borderId="0" xfId="0" applyNumberFormat="1" applyFont="1" applyFill="1" applyAlignment="1">
      <alignment horizontal="right" wrapText="1"/>
    </xf>
    <xf numFmtId="1" fontId="21" fillId="0" borderId="0" xfId="0" applyNumberFormat="1" applyFont="1" applyFill="1" applyAlignment="1">
      <alignment horizontal="center" wrapText="1"/>
    </xf>
    <xf numFmtId="0" fontId="26" fillId="0" borderId="23" xfId="0" applyFont="1" applyFill="1" applyBorder="1" applyAlignment="1">
      <alignment vertical="top" wrapText="1"/>
    </xf>
    <xf numFmtId="2" fontId="26" fillId="0" borderId="23" xfId="0" applyNumberFormat="1" applyFont="1" applyFill="1" applyBorder="1" applyAlignment="1">
      <alignment vertical="top" wrapText="1"/>
    </xf>
    <xf numFmtId="2" fontId="26" fillId="0" borderId="24" xfId="0" applyNumberFormat="1" applyFont="1" applyFill="1" applyBorder="1" applyAlignment="1">
      <alignment vertical="top" wrapText="1"/>
    </xf>
    <xf numFmtId="0" fontId="21" fillId="0" borderId="0" xfId="0" applyFont="1" applyFill="1" applyAlignment="1">
      <alignment horizontal="center" vertical="center" wrapText="1"/>
    </xf>
    <xf numFmtId="4" fontId="21" fillId="0" borderId="0" xfId="0" applyNumberFormat="1" applyFont="1" applyFill="1" applyAlignment="1">
      <alignment horizontal="right" vertical="center" wrapText="1"/>
    </xf>
    <xf numFmtId="0" fontId="26" fillId="0" borderId="0" xfId="39" applyFont="1" applyFill="1" applyAlignment="1" applyProtection="1">
      <alignment horizontal="center" vertical="center" wrapText="1"/>
      <protection hidden="1"/>
    </xf>
    <xf numFmtId="0" fontId="26" fillId="0" borderId="0" xfId="39" applyFont="1" applyFill="1" applyAlignment="1">
      <alignment horizontal="center" vertical="center" wrapText="1"/>
    </xf>
    <xf numFmtId="2" fontId="21" fillId="0" borderId="0" xfId="0" applyNumberFormat="1" applyFont="1" applyFill="1" applyAlignment="1">
      <alignment horizontal="right" vertical="center" wrapText="1"/>
    </xf>
    <xf numFmtId="0" fontId="26" fillId="0" borderId="0" xfId="0" applyFont="1" applyFill="1" applyAlignment="1">
      <alignment horizontal="center" vertical="center" wrapText="1"/>
    </xf>
    <xf numFmtId="4" fontId="26" fillId="0" borderId="0" xfId="0" applyNumberFormat="1" applyFont="1" applyFill="1" applyAlignment="1">
      <alignment horizontal="right" vertical="center" wrapText="1"/>
    </xf>
    <xf numFmtId="0" fontId="26" fillId="0" borderId="0" xfId="0" applyFont="1" applyFill="1" applyAlignment="1">
      <alignment horizontal="center" wrapText="1"/>
    </xf>
    <xf numFmtId="4" fontId="26" fillId="0" borderId="0" xfId="0" applyNumberFormat="1" applyFont="1" applyFill="1" applyAlignment="1">
      <alignment horizontal="right" wrapText="1"/>
    </xf>
    <xf numFmtId="2" fontId="26" fillId="0" borderId="0" xfId="0" applyNumberFormat="1" applyFont="1" applyFill="1" applyAlignment="1">
      <alignment horizontal="right" wrapText="1"/>
    </xf>
    <xf numFmtId="2" fontId="26" fillId="0" borderId="0" xfId="0" applyNumberFormat="1" applyFont="1" applyFill="1" applyAlignment="1">
      <alignment horizontal="right" vertical="center" wrapText="1"/>
    </xf>
    <xf numFmtId="0" fontId="26" fillId="0" borderId="23" xfId="0" applyFont="1" applyFill="1" applyBorder="1" applyAlignment="1">
      <alignment wrapText="1"/>
    </xf>
    <xf numFmtId="0" fontId="26" fillId="0" borderId="0" xfId="0" applyFont="1" applyFill="1" applyAlignment="1">
      <alignment horizontal="justify" vertical="center"/>
    </xf>
    <xf numFmtId="0" fontId="21" fillId="0" borderId="0" xfId="0" applyFont="1" applyFill="1" applyAlignment="1">
      <alignment horizontal="justify" vertical="center"/>
    </xf>
    <xf numFmtId="0" fontId="26" fillId="0" borderId="0" xfId="0" applyFont="1" applyFill="1" applyAlignment="1">
      <alignment horizontal="center" vertical="top" wrapText="1"/>
    </xf>
    <xf numFmtId="0" fontId="26" fillId="0" borderId="0" xfId="0" applyFont="1" applyFill="1" applyAlignment="1">
      <alignment horizontal="left" vertical="top" wrapText="1"/>
    </xf>
    <xf numFmtId="0" fontId="26" fillId="0" borderId="0" xfId="0" applyFont="1" applyFill="1" applyAlignment="1">
      <alignment horizontal="left" wrapText="1"/>
    </xf>
    <xf numFmtId="0" fontId="26" fillId="0" borderId="0" xfId="0" applyFont="1" applyFill="1" applyAlignment="1">
      <alignment wrapText="1"/>
    </xf>
    <xf numFmtId="2" fontId="21" fillId="0" borderId="0" xfId="0" applyNumberFormat="1" applyFont="1" applyFill="1" applyAlignment="1">
      <alignment horizontal="center" vertical="center" wrapText="1"/>
    </xf>
    <xf numFmtId="0" fontId="21" fillId="0" borderId="0" xfId="0" quotePrefix="1" applyFont="1" applyFill="1" applyAlignment="1">
      <alignment vertical="center" wrapText="1"/>
    </xf>
    <xf numFmtId="0" fontId="21" fillId="0" borderId="0" xfId="0" quotePrefix="1" applyFont="1" applyFill="1" applyAlignment="1">
      <alignment horizontal="justify" vertical="center" wrapText="1"/>
    </xf>
    <xf numFmtId="0" fontId="26" fillId="0" borderId="0" xfId="0" applyFont="1" applyFill="1" applyAlignment="1">
      <alignment vertical="top" wrapText="1"/>
    </xf>
    <xf numFmtId="2" fontId="26" fillId="0" borderId="0" xfId="0" applyNumberFormat="1" applyFont="1" applyFill="1" applyAlignment="1">
      <alignment horizontal="right" vertical="top" wrapText="1"/>
    </xf>
    <xf numFmtId="0" fontId="26" fillId="0" borderId="21" xfId="0" applyFont="1" applyFill="1" applyBorder="1" applyAlignment="1">
      <alignment horizontal="center" vertical="center"/>
    </xf>
    <xf numFmtId="0" fontId="26" fillId="0" borderId="22" xfId="0" applyFont="1" applyFill="1" applyBorder="1" applyAlignment="1">
      <alignment vertical="center"/>
    </xf>
    <xf numFmtId="0" fontId="26" fillId="0" borderId="23" xfId="0" applyFont="1" applyFill="1" applyBorder="1" applyAlignment="1">
      <alignment horizontal="center"/>
    </xf>
    <xf numFmtId="2" fontId="26" fillId="0" borderId="23" xfId="0" applyNumberFormat="1" applyFont="1" applyFill="1" applyBorder="1" applyAlignment="1">
      <alignment horizontal="center"/>
    </xf>
    <xf numFmtId="2" fontId="26" fillId="0" borderId="23" xfId="0" applyNumberFormat="1" applyFont="1" applyFill="1" applyBorder="1"/>
    <xf numFmtId="2" fontId="26" fillId="0" borderId="24" xfId="0" applyNumberFormat="1" applyFont="1" applyFill="1" applyBorder="1"/>
    <xf numFmtId="0" fontId="21" fillId="0" borderId="0" xfId="0" applyFont="1" applyFill="1" applyAlignment="1">
      <alignment horizontal="center" vertical="top"/>
    </xf>
    <xf numFmtId="0" fontId="21" fillId="0" borderId="25" xfId="0" applyFont="1" applyFill="1" applyBorder="1" applyAlignment="1">
      <alignment horizontal="center" vertical="top" wrapText="1"/>
    </xf>
    <xf numFmtId="0" fontId="21" fillId="0" borderId="25" xfId="0" applyFont="1" applyFill="1" applyBorder="1" applyAlignment="1">
      <alignment vertical="center" wrapText="1"/>
    </xf>
    <xf numFmtId="0" fontId="21" fillId="0" borderId="25" xfId="0" applyFont="1" applyFill="1" applyBorder="1" applyAlignment="1">
      <alignment horizontal="center" wrapText="1"/>
    </xf>
    <xf numFmtId="2" fontId="21" fillId="0" borderId="25" xfId="0" applyNumberFormat="1" applyFont="1" applyFill="1" applyBorder="1" applyAlignment="1">
      <alignment horizontal="center" wrapText="1"/>
    </xf>
    <xf numFmtId="2" fontId="21" fillId="0" borderId="25" xfId="0" applyNumberFormat="1" applyFont="1" applyFill="1" applyBorder="1" applyAlignment="1">
      <alignment horizontal="right" wrapText="1"/>
    </xf>
    <xf numFmtId="0" fontId="26" fillId="0" borderId="23" xfId="0" applyFont="1" applyFill="1" applyBorder="1" applyAlignment="1">
      <alignment vertical="center"/>
    </xf>
    <xf numFmtId="0" fontId="26" fillId="0" borderId="23" xfId="0" applyFont="1" applyFill="1" applyBorder="1"/>
    <xf numFmtId="0" fontId="26" fillId="0" borderId="22" xfId="0" applyFont="1" applyFill="1" applyBorder="1" applyAlignment="1">
      <alignment horizontal="center"/>
    </xf>
    <xf numFmtId="2" fontId="26" fillId="0" borderId="0" xfId="0" applyNumberFormat="1" applyFont="1" applyFill="1" applyAlignment="1">
      <alignment horizontal="center" wrapText="1"/>
    </xf>
    <xf numFmtId="0" fontId="21" fillId="0" borderId="26" xfId="0" applyFont="1" applyFill="1" applyBorder="1" applyAlignment="1">
      <alignment vertical="center" wrapText="1"/>
    </xf>
    <xf numFmtId="0" fontId="21" fillId="0" borderId="26" xfId="0" applyFont="1" applyFill="1" applyBorder="1" applyAlignment="1">
      <alignment horizontal="center" wrapText="1"/>
    </xf>
    <xf numFmtId="2" fontId="21" fillId="0" borderId="26" xfId="0" applyNumberFormat="1" applyFont="1" applyFill="1" applyBorder="1" applyAlignment="1">
      <alignment horizontal="center" wrapText="1"/>
    </xf>
    <xf numFmtId="2" fontId="21" fillId="0" borderId="26" xfId="0" applyNumberFormat="1" applyFont="1" applyFill="1" applyBorder="1" applyAlignment="1">
      <alignment horizontal="right" wrapText="1"/>
    </xf>
    <xf numFmtId="0" fontId="26" fillId="0" borderId="0" xfId="0" applyFont="1" applyFill="1"/>
    <xf numFmtId="0" fontId="26" fillId="0" borderId="0" xfId="0" applyFont="1" applyFill="1" applyAlignment="1">
      <alignment vertical="top"/>
    </xf>
    <xf numFmtId="14" fontId="47" fillId="0" borderId="0" xfId="0" applyNumberFormat="1" applyFont="1" applyBorder="1" applyAlignment="1">
      <alignment horizontal="left" vertical="top" wrapText="1"/>
    </xf>
    <xf numFmtId="4" fontId="47" fillId="0" borderId="0" xfId="0" applyNumberFormat="1" applyFont="1" applyBorder="1" applyAlignment="1">
      <alignment horizontal="center" wrapText="1"/>
    </xf>
    <xf numFmtId="4" fontId="47" fillId="0" borderId="0" xfId="0" applyNumberFormat="1" applyFont="1" applyBorder="1" applyAlignment="1">
      <alignment horizontal="right"/>
    </xf>
    <xf numFmtId="49" fontId="96" fillId="0" borderId="11" xfId="9" applyNumberFormat="1" applyFont="1" applyBorder="1" applyAlignment="1">
      <alignment horizontal="center" vertical="center"/>
    </xf>
    <xf numFmtId="0" fontId="96" fillId="0" borderId="11" xfId="9" applyFont="1" applyBorder="1" applyAlignment="1">
      <alignment horizontal="justify" vertical="top" wrapText="1"/>
    </xf>
    <xf numFmtId="0" fontId="96" fillId="0" borderId="11" xfId="9" applyFont="1" applyBorder="1" applyAlignment="1">
      <alignment horizontal="center" vertical="center" wrapText="1"/>
    </xf>
    <xf numFmtId="4" fontId="96" fillId="0" borderId="11" xfId="9" applyNumberFormat="1" applyFont="1" applyBorder="1" applyAlignment="1">
      <alignment horizontal="center" vertical="center"/>
    </xf>
    <xf numFmtId="4" fontId="96" fillId="0" borderId="11" xfId="9" applyNumberFormat="1" applyFont="1" applyBorder="1" applyAlignment="1">
      <alignment horizontal="center" vertical="center" wrapText="1"/>
    </xf>
    <xf numFmtId="49" fontId="97" fillId="0" borderId="0" xfId="9" applyNumberFormat="1" applyFont="1" applyAlignment="1">
      <alignment vertical="center"/>
    </xf>
    <xf numFmtId="0" fontId="96" fillId="0" borderId="0" xfId="9" applyFont="1" applyAlignment="1">
      <alignment horizontal="justify" vertical="top"/>
    </xf>
    <xf numFmtId="0" fontId="97" fillId="0" borderId="0" xfId="9" applyFont="1" applyAlignment="1">
      <alignment horizontal="center" vertical="center"/>
    </xf>
    <xf numFmtId="4" fontId="97" fillId="0" borderId="0" xfId="9" applyNumberFormat="1" applyFont="1" applyAlignment="1">
      <alignment horizontal="center" vertical="center"/>
    </xf>
    <xf numFmtId="0" fontId="96" fillId="0" borderId="0" xfId="9" applyFont="1" applyAlignment="1">
      <alignment horizontal="justify" vertical="top" wrapText="1"/>
    </xf>
    <xf numFmtId="0" fontId="97" fillId="8" borderId="5" xfId="0" applyFont="1" applyFill="1" applyBorder="1" applyAlignment="1">
      <alignment horizontal="justify" vertical="center" wrapText="1"/>
    </xf>
    <xf numFmtId="0" fontId="97" fillId="8" borderId="5" xfId="0" applyFont="1" applyFill="1" applyBorder="1" applyAlignment="1">
      <alignment horizontal="justify" vertical="top" wrapText="1"/>
    </xf>
    <xf numFmtId="0" fontId="97" fillId="8" borderId="5" xfId="0" applyFont="1" applyFill="1" applyBorder="1" applyAlignment="1">
      <alignment horizontal="center" vertical="center" wrapText="1"/>
    </xf>
    <xf numFmtId="0" fontId="96" fillId="0" borderId="0" xfId="9" applyFont="1" applyAlignment="1">
      <alignment horizontal="center" vertical="center"/>
    </xf>
    <xf numFmtId="4" fontId="97" fillId="0" borderId="0" xfId="9" applyNumberFormat="1" applyFont="1" applyAlignment="1" applyProtection="1">
      <alignment horizontal="center" vertical="center"/>
      <protection locked="0"/>
    </xf>
    <xf numFmtId="0" fontId="97" fillId="0" borderId="0" xfId="9" applyFont="1" applyAlignment="1">
      <alignment horizontal="justify" vertical="center" wrapText="1"/>
    </xf>
    <xf numFmtId="0" fontId="0" fillId="0" borderId="0" xfId="0" applyAlignment="1">
      <alignment vertical="top" wrapText="1"/>
    </xf>
    <xf numFmtId="0" fontId="0" fillId="0" borderId="0" xfId="9" applyFont="1" applyAlignment="1">
      <alignment horizontal="justify" vertical="top" wrapText="1"/>
    </xf>
    <xf numFmtId="0" fontId="5" fillId="0" borderId="0" xfId="9" applyAlignment="1">
      <alignment horizontal="center" vertical="center"/>
    </xf>
    <xf numFmtId="4" fontId="5" fillId="0" borderId="0" xfId="9" applyNumberFormat="1" applyAlignment="1">
      <alignment horizontal="center" vertical="center"/>
    </xf>
    <xf numFmtId="49" fontId="96" fillId="0" borderId="0" xfId="0" applyNumberFormat="1" applyFont="1" applyAlignment="1">
      <alignment vertical="center"/>
    </xf>
    <xf numFmtId="4" fontId="96" fillId="0" borderId="0" xfId="0" applyNumberFormat="1" applyFont="1" applyAlignment="1">
      <alignment horizontal="center" vertical="center"/>
    </xf>
    <xf numFmtId="49" fontId="98" fillId="0" borderId="0" xfId="9" applyNumberFormat="1" applyFont="1" applyAlignment="1">
      <alignment vertical="center"/>
    </xf>
    <xf numFmtId="0" fontId="98" fillId="0" borderId="0" xfId="9" applyFont="1" applyAlignment="1">
      <alignment horizontal="justify" vertical="center" wrapText="1"/>
    </xf>
    <xf numFmtId="0" fontId="98" fillId="0" borderId="0" xfId="9" applyFont="1" applyAlignment="1">
      <alignment horizontal="center" vertical="center"/>
    </xf>
    <xf numFmtId="4" fontId="98" fillId="0" borderId="0" xfId="9" applyNumberFormat="1" applyFont="1" applyAlignment="1">
      <alignment horizontal="center" vertical="center"/>
    </xf>
    <xf numFmtId="4" fontId="98" fillId="0" borderId="0" xfId="9" applyNumberFormat="1" applyFont="1" applyAlignment="1" applyProtection="1">
      <alignment horizontal="center" vertical="center"/>
      <protection locked="0"/>
    </xf>
    <xf numFmtId="49" fontId="3" fillId="0" borderId="0" xfId="0" applyNumberFormat="1" applyFont="1" applyAlignment="1">
      <alignment vertical="center"/>
    </xf>
    <xf numFmtId="0" fontId="3" fillId="0" borderId="0" xfId="9" applyFont="1" applyAlignment="1">
      <alignment horizontal="justify" vertical="top" wrapText="1"/>
    </xf>
    <xf numFmtId="0" fontId="3" fillId="0" borderId="0" xfId="9" applyFont="1" applyAlignment="1">
      <alignment horizontal="center" vertical="center"/>
    </xf>
    <xf numFmtId="4" fontId="3" fillId="0" borderId="0" xfId="0" applyNumberFormat="1" applyFont="1" applyAlignment="1">
      <alignment horizontal="center" vertical="center"/>
    </xf>
    <xf numFmtId="49" fontId="99" fillId="0" borderId="0" xfId="0" applyNumberFormat="1" applyFont="1" applyAlignment="1">
      <alignment vertical="center"/>
    </xf>
    <xf numFmtId="0" fontId="99" fillId="0" borderId="0" xfId="9" applyFont="1" applyAlignment="1">
      <alignment horizontal="left" vertical="top" wrapText="1"/>
    </xf>
    <xf numFmtId="0" fontId="99" fillId="0" borderId="0" xfId="9" applyFont="1" applyAlignment="1">
      <alignment horizontal="center" vertical="center"/>
    </xf>
    <xf numFmtId="4" fontId="99" fillId="0" borderId="0" xfId="0" applyNumberFormat="1" applyFont="1" applyAlignment="1">
      <alignment horizontal="center" vertical="center"/>
    </xf>
    <xf numFmtId="49" fontId="97" fillId="0" borderId="0" xfId="0" applyNumberFormat="1" applyFont="1" applyAlignment="1">
      <alignment vertical="center"/>
    </xf>
    <xf numFmtId="0" fontId="97" fillId="0" borderId="0" xfId="0" applyFont="1" applyAlignment="1">
      <alignment horizontal="justify" vertical="center" wrapText="1"/>
    </xf>
    <xf numFmtId="0" fontId="97" fillId="0" borderId="0" xfId="0" applyFont="1" applyAlignment="1">
      <alignment horizontal="center" vertical="center"/>
    </xf>
    <xf numFmtId="4" fontId="97" fillId="0" borderId="0" xfId="0" applyNumberFormat="1" applyFont="1" applyAlignment="1">
      <alignment horizontal="center" vertical="center"/>
    </xf>
    <xf numFmtId="0" fontId="0" fillId="0" borderId="0" xfId="0" applyAlignment="1">
      <alignment horizontal="justify" vertical="top" wrapText="1"/>
    </xf>
    <xf numFmtId="0" fontId="96" fillId="0" borderId="0" xfId="0" applyFont="1" applyAlignment="1">
      <alignment horizontal="center" vertical="center"/>
    </xf>
    <xf numFmtId="49" fontId="97" fillId="7" borderId="5" xfId="0" applyNumberFormat="1" applyFont="1" applyFill="1" applyBorder="1" applyAlignment="1">
      <alignment vertical="center"/>
    </xf>
    <xf numFmtId="0" fontId="97" fillId="7" borderId="5" xfId="0" applyFont="1" applyFill="1" applyBorder="1" applyAlignment="1">
      <alignment horizontal="justify" vertical="top" wrapText="1"/>
    </xf>
    <xf numFmtId="0" fontId="97" fillId="7" borderId="5" xfId="0" applyFont="1" applyFill="1" applyBorder="1" applyAlignment="1">
      <alignment horizontal="center" vertical="center"/>
    </xf>
    <xf numFmtId="4" fontId="97" fillId="7" borderId="5" xfId="0" applyNumberFormat="1" applyFont="1" applyFill="1" applyBorder="1" applyAlignment="1">
      <alignment horizontal="center" vertical="center"/>
    </xf>
    <xf numFmtId="4" fontId="97" fillId="7" borderId="5" xfId="0" applyNumberFormat="1" applyFont="1" applyFill="1" applyBorder="1" applyAlignment="1" applyProtection="1">
      <alignment horizontal="center" vertical="center"/>
      <protection locked="0"/>
    </xf>
    <xf numFmtId="0" fontId="47" fillId="0" borderId="0" xfId="35" applyFont="1" applyAlignment="1">
      <alignment horizontal="justify" vertical="top"/>
    </xf>
    <xf numFmtId="49" fontId="96" fillId="0" borderId="0" xfId="9" applyNumberFormat="1" applyFont="1" applyAlignment="1">
      <alignment vertical="center"/>
    </xf>
    <xf numFmtId="4" fontId="96" fillId="0" borderId="0" xfId="9" applyNumberFormat="1" applyFont="1" applyAlignment="1">
      <alignment horizontal="center" vertical="center"/>
    </xf>
    <xf numFmtId="4" fontId="96" fillId="0" borderId="0" xfId="9" applyNumberFormat="1" applyFont="1" applyAlignment="1" applyProtection="1">
      <alignment horizontal="center" vertical="center"/>
      <protection locked="0"/>
    </xf>
    <xf numFmtId="49" fontId="5" fillId="0" borderId="0" xfId="9" applyNumberFormat="1" applyAlignment="1">
      <alignment vertical="center"/>
    </xf>
    <xf numFmtId="4" fontId="5" fillId="0" borderId="0" xfId="9" applyNumberFormat="1" applyAlignment="1" applyProtection="1">
      <alignment horizontal="center" vertical="center"/>
      <protection locked="0"/>
    </xf>
    <xf numFmtId="49" fontId="97" fillId="0" borderId="5" xfId="0" applyNumberFormat="1" applyFont="1" applyBorder="1" applyAlignment="1">
      <alignment vertical="center"/>
    </xf>
    <xf numFmtId="4" fontId="97" fillId="0" borderId="5" xfId="0" applyNumberFormat="1" applyFont="1" applyBorder="1" applyAlignment="1">
      <alignment horizontal="justify" vertical="top" wrapText="1"/>
    </xf>
    <xf numFmtId="0" fontId="97" fillId="0" borderId="5" xfId="0" applyFont="1" applyBorder="1" applyAlignment="1">
      <alignment horizontal="center" vertical="center"/>
    </xf>
    <xf numFmtId="4" fontId="97" fillId="0" borderId="5" xfId="0" applyNumberFormat="1" applyFont="1" applyBorder="1" applyAlignment="1">
      <alignment horizontal="center" vertical="center"/>
    </xf>
    <xf numFmtId="4" fontId="97" fillId="0" borderId="5" xfId="0" applyNumberFormat="1" applyFont="1" applyBorder="1" applyAlignment="1" applyProtection="1">
      <alignment horizontal="center" vertical="center"/>
      <protection locked="0"/>
    </xf>
    <xf numFmtId="4" fontId="97" fillId="0" borderId="5" xfId="0" applyNumberFormat="1" applyFont="1" applyBorder="1" applyAlignment="1">
      <alignment horizontal="center" vertical="center" wrapText="1"/>
    </xf>
    <xf numFmtId="0" fontId="97" fillId="0" borderId="5" xfId="0" applyFont="1" applyBorder="1" applyAlignment="1">
      <alignment horizontal="justify" vertical="top" wrapText="1"/>
    </xf>
    <xf numFmtId="0" fontId="100" fillId="0" borderId="0" xfId="0" applyFont="1" applyAlignment="1">
      <alignment horizontal="justify" vertical="top" wrapText="1"/>
    </xf>
    <xf numFmtId="0" fontId="98" fillId="0" borderId="0" xfId="9" applyFont="1" applyAlignment="1">
      <alignment horizontal="justify" vertical="top"/>
    </xf>
    <xf numFmtId="0" fontId="98" fillId="0" borderId="0" xfId="0" applyFont="1" applyAlignment="1">
      <alignment vertical="top" wrapText="1"/>
    </xf>
    <xf numFmtId="0" fontId="96" fillId="0" borderId="0" xfId="0" applyFont="1" applyAlignment="1">
      <alignment horizontal="justify" vertical="top" wrapText="1"/>
    </xf>
    <xf numFmtId="49" fontId="98" fillId="0" borderId="0" xfId="0" applyNumberFormat="1" applyFont="1" applyAlignment="1">
      <alignment vertical="center"/>
    </xf>
    <xf numFmtId="0" fontId="98" fillId="0" borderId="0" xfId="0" applyFont="1" applyAlignment="1">
      <alignment horizontal="justify" vertical="center" wrapText="1"/>
    </xf>
    <xf numFmtId="0" fontId="98" fillId="0" borderId="0" xfId="0" applyFont="1" applyAlignment="1">
      <alignment horizontal="center" vertical="center"/>
    </xf>
    <xf numFmtId="4" fontId="98" fillId="0" borderId="0" xfId="0" applyNumberFormat="1" applyFont="1" applyAlignment="1">
      <alignment horizontal="center" vertical="center"/>
    </xf>
    <xf numFmtId="0" fontId="3" fillId="0" borderId="0" xfId="0" applyFont="1" applyAlignment="1">
      <alignment horizontal="justify" vertical="top" wrapText="1"/>
    </xf>
    <xf numFmtId="0" fontId="3" fillId="0" borderId="0" xfId="0" applyFont="1" applyAlignment="1">
      <alignment horizontal="center" vertical="center"/>
    </xf>
    <xf numFmtId="0" fontId="99" fillId="0" borderId="0" xfId="0" applyFont="1" applyAlignment="1">
      <alignment horizontal="justify" vertical="top" wrapText="1"/>
    </xf>
    <xf numFmtId="0" fontId="99" fillId="0" borderId="0" xfId="0" applyFont="1" applyAlignment="1">
      <alignment horizontal="center" vertical="center"/>
    </xf>
    <xf numFmtId="0" fontId="3" fillId="0" borderId="0" xfId="0" applyFont="1" applyAlignment="1">
      <alignment vertical="top" wrapText="1"/>
    </xf>
    <xf numFmtId="4" fontId="3" fillId="0" borderId="0" xfId="9" applyNumberFormat="1" applyFont="1" applyAlignment="1">
      <alignment horizontal="center" vertical="center"/>
    </xf>
    <xf numFmtId="0" fontId="99" fillId="0" borderId="0" xfId="0" applyFont="1" applyAlignment="1">
      <alignment vertical="top" wrapText="1"/>
    </xf>
    <xf numFmtId="0" fontId="99" fillId="0" borderId="0" xfId="9" applyFont="1" applyAlignment="1">
      <alignment horizontal="justify" vertical="top" wrapText="1"/>
    </xf>
    <xf numFmtId="4" fontId="99" fillId="0" borderId="0" xfId="9" applyNumberFormat="1" applyFont="1" applyAlignment="1">
      <alignment horizontal="center" vertical="center"/>
    </xf>
    <xf numFmtId="4" fontId="101" fillId="0" borderId="0" xfId="9" applyNumberFormat="1" applyFont="1" applyAlignment="1" applyProtection="1">
      <alignment horizontal="center" vertical="center"/>
      <protection locked="0"/>
    </xf>
    <xf numFmtId="49" fontId="101" fillId="0" borderId="0" xfId="9" applyNumberFormat="1" applyFont="1" applyAlignment="1">
      <alignment vertical="center"/>
    </xf>
    <xf numFmtId="4" fontId="101" fillId="0" borderId="0" xfId="9" applyNumberFormat="1" applyFont="1" applyAlignment="1">
      <alignment horizontal="center" vertical="center"/>
    </xf>
    <xf numFmtId="49" fontId="98" fillId="7" borderId="5" xfId="0" applyNumberFormat="1" applyFont="1" applyFill="1" applyBorder="1" applyAlignment="1">
      <alignment vertical="center"/>
    </xf>
    <xf numFmtId="0" fontId="98" fillId="7" borderId="5" xfId="0" applyFont="1" applyFill="1" applyBorder="1" applyAlignment="1">
      <alignment horizontal="justify" vertical="top" wrapText="1"/>
    </xf>
    <xf numFmtId="0" fontId="98" fillId="7" borderId="5" xfId="0" applyFont="1" applyFill="1" applyBorder="1" applyAlignment="1">
      <alignment horizontal="center" vertical="center"/>
    </xf>
    <xf numFmtId="4" fontId="98" fillId="7" borderId="5" xfId="0" applyNumberFormat="1" applyFont="1" applyFill="1" applyBorder="1" applyAlignment="1">
      <alignment horizontal="center" vertical="center"/>
    </xf>
    <xf numFmtId="4" fontId="98" fillId="7" borderId="5" xfId="0" applyNumberFormat="1" applyFont="1" applyFill="1" applyBorder="1" applyAlignment="1" applyProtection="1">
      <alignment horizontal="center" vertical="center"/>
      <protection locked="0"/>
    </xf>
    <xf numFmtId="0" fontId="101" fillId="0" borderId="0" xfId="9" applyFont="1" applyAlignment="1">
      <alignment horizontal="center" vertical="center"/>
    </xf>
    <xf numFmtId="0" fontId="98" fillId="8" borderId="5" xfId="0" applyFont="1" applyFill="1" applyBorder="1" applyAlignment="1">
      <alignment horizontal="justify" vertical="top" wrapText="1"/>
    </xf>
    <xf numFmtId="0" fontId="98" fillId="8" borderId="5" xfId="0" applyFont="1" applyFill="1" applyBorder="1" applyAlignment="1">
      <alignment horizontal="justify" vertical="center" wrapText="1"/>
    </xf>
    <xf numFmtId="0" fontId="98" fillId="8" borderId="5" xfId="0" applyFont="1" applyFill="1" applyBorder="1" applyAlignment="1">
      <alignment horizontal="center" vertical="center" wrapText="1"/>
    </xf>
    <xf numFmtId="49" fontId="3" fillId="0" borderId="0" xfId="9" applyNumberFormat="1" applyFont="1" applyAlignment="1">
      <alignment vertical="center"/>
    </xf>
    <xf numFmtId="0" fontId="3" fillId="0" borderId="0" xfId="9" applyFont="1" applyAlignment="1">
      <alignment horizontal="justify" vertical="top"/>
    </xf>
    <xf numFmtId="4" fontId="3" fillId="0" borderId="0" xfId="9" applyNumberFormat="1" applyFont="1" applyAlignment="1" applyProtection="1">
      <alignment horizontal="center" vertical="center"/>
      <protection locked="0"/>
    </xf>
    <xf numFmtId="49" fontId="98" fillId="0" borderId="5" xfId="0" applyNumberFormat="1" applyFont="1" applyBorder="1" applyAlignment="1">
      <alignment vertical="center"/>
    </xf>
    <xf numFmtId="0" fontId="98" fillId="0" borderId="5" xfId="0" applyFont="1" applyBorder="1" applyAlignment="1">
      <alignment horizontal="justify" vertical="top" wrapText="1"/>
    </xf>
    <xf numFmtId="0" fontId="98" fillId="0" borderId="5" xfId="0" applyFont="1" applyBorder="1" applyAlignment="1">
      <alignment horizontal="center" vertical="center"/>
    </xf>
    <xf numFmtId="4" fontId="98" fillId="0" borderId="5" xfId="0" applyNumberFormat="1" applyFont="1" applyBorder="1" applyAlignment="1">
      <alignment horizontal="center" vertical="center"/>
    </xf>
    <xf numFmtId="4" fontId="98" fillId="0" borderId="5" xfId="0" applyNumberFormat="1" applyFont="1" applyBorder="1" applyAlignment="1" applyProtection="1">
      <alignment horizontal="center" vertical="center"/>
      <protection locked="0"/>
    </xf>
    <xf numFmtId="0" fontId="97" fillId="0" borderId="0" xfId="0" applyFont="1" applyAlignment="1">
      <alignment horizontal="justify" vertical="top" wrapText="1"/>
    </xf>
    <xf numFmtId="0" fontId="97" fillId="8" borderId="5" xfId="0" quotePrefix="1" applyFont="1" applyFill="1" applyBorder="1" applyAlignment="1">
      <alignment horizontal="justify" vertical="center" wrapText="1"/>
    </xf>
    <xf numFmtId="49" fontId="97" fillId="0" borderId="0" xfId="35" applyNumberFormat="1" applyFont="1" applyAlignment="1">
      <alignment vertical="center"/>
    </xf>
    <xf numFmtId="0" fontId="96" fillId="0" borderId="0" xfId="35" quotePrefix="1" applyFont="1" applyAlignment="1">
      <alignment horizontal="justify" vertical="top" wrapText="1"/>
    </xf>
    <xf numFmtId="0" fontId="96" fillId="0" borderId="0" xfId="36" applyFont="1" applyAlignment="1">
      <alignment horizontal="center" vertical="center"/>
    </xf>
    <xf numFmtId="4" fontId="96" fillId="0" borderId="0" xfId="35" applyNumberFormat="1" applyFont="1" applyAlignment="1">
      <alignment horizontal="center" vertical="center"/>
    </xf>
    <xf numFmtId="4" fontId="96" fillId="0" borderId="0" xfId="35" applyNumberFormat="1" applyFont="1" applyAlignment="1" applyProtection="1">
      <alignment horizontal="center" vertical="center"/>
      <protection locked="0"/>
    </xf>
    <xf numFmtId="49" fontId="97" fillId="0" borderId="0" xfId="0" applyNumberFormat="1" applyFont="1" applyAlignment="1">
      <alignment horizontal="justify" vertical="center"/>
    </xf>
    <xf numFmtId="0" fontId="96" fillId="0" borderId="0" xfId="35" applyFont="1" applyAlignment="1">
      <alignment horizontal="center" vertical="center"/>
    </xf>
    <xf numFmtId="0" fontId="5" fillId="0" borderId="0" xfId="9" applyAlignment="1">
      <alignment horizontal="justify" vertical="top" wrapText="1"/>
    </xf>
    <xf numFmtId="49" fontId="97" fillId="0" borderId="5" xfId="0" applyNumberFormat="1" applyFont="1" applyBorder="1" applyAlignment="1">
      <alignment horizontal="justify" vertical="top" wrapText="1"/>
    </xf>
    <xf numFmtId="0" fontId="0" fillId="0" borderId="0" xfId="9" applyFont="1" applyAlignment="1">
      <alignment horizontal="left" vertical="top" wrapText="1"/>
    </xf>
    <xf numFmtId="49" fontId="3" fillId="0" borderId="11" xfId="9" applyNumberFormat="1" applyFont="1" applyBorder="1" applyAlignment="1">
      <alignment horizontal="center" vertical="center"/>
    </xf>
    <xf numFmtId="0" fontId="3" fillId="0" borderId="11" xfId="9" applyFont="1" applyBorder="1" applyAlignment="1">
      <alignment horizontal="justify" vertical="top" wrapText="1"/>
    </xf>
    <xf numFmtId="0" fontId="3" fillId="0" borderId="11" xfId="9" applyFont="1" applyBorder="1" applyAlignment="1">
      <alignment horizontal="center" vertical="center" wrapText="1"/>
    </xf>
    <xf numFmtId="4" fontId="3" fillId="0" borderId="11" xfId="9" applyNumberFormat="1" applyFont="1" applyBorder="1" applyAlignment="1">
      <alignment horizontal="center" vertical="center"/>
    </xf>
    <xf numFmtId="4" fontId="3" fillId="0" borderId="11" xfId="9" applyNumberFormat="1" applyFont="1" applyBorder="1" applyAlignment="1">
      <alignment horizontal="center" vertical="center" wrapText="1"/>
    </xf>
    <xf numFmtId="49" fontId="98" fillId="0" borderId="5" xfId="0" applyNumberFormat="1" applyFont="1" applyBorder="1" applyAlignment="1">
      <alignment horizontal="justify" vertical="top" wrapText="1"/>
    </xf>
    <xf numFmtId="0" fontId="99" fillId="0" borderId="0" xfId="9" applyFont="1" applyAlignment="1">
      <alignment horizontal="justify" vertical="top"/>
    </xf>
    <xf numFmtId="165" fontId="102" fillId="0" borderId="0" xfId="13" applyNumberFormat="1" applyFont="1" applyAlignment="1" applyProtection="1">
      <alignment horizontal="justify" vertical="top" wrapText="1"/>
      <protection locked="0"/>
    </xf>
    <xf numFmtId="0" fontId="2" fillId="7" borderId="11" xfId="0" applyFont="1" applyFill="1" applyBorder="1" applyAlignment="1">
      <alignment horizontal="center"/>
    </xf>
    <xf numFmtId="168" fontId="9" fillId="0" borderId="11" xfId="0" applyNumberFormat="1" applyFont="1" applyBorder="1"/>
    <xf numFmtId="0" fontId="2" fillId="0" borderId="0" xfId="0" applyFont="1" applyAlignment="1">
      <alignment horizontal="justify" vertical="top" wrapText="1"/>
    </xf>
    <xf numFmtId="0" fontId="2" fillId="0" borderId="0" xfId="9" applyFont="1" applyAlignment="1">
      <alignment horizontal="justify" vertical="top" wrapText="1"/>
    </xf>
    <xf numFmtId="0" fontId="22" fillId="0" borderId="0" xfId="0" applyFont="1" applyAlignment="1">
      <alignment horizontal="justify" vertical="center" wrapText="1"/>
    </xf>
    <xf numFmtId="0" fontId="23" fillId="0" borderId="0" xfId="9" applyFont="1" applyAlignment="1">
      <alignment horizontal="center" vertical="center"/>
    </xf>
    <xf numFmtId="4" fontId="23" fillId="0" borderId="0" xfId="0" applyNumberFormat="1" applyFont="1" applyAlignment="1">
      <alignment horizontal="center" vertical="center"/>
    </xf>
    <xf numFmtId="4" fontId="104" fillId="0" borderId="0" xfId="16" applyNumberFormat="1" applyFont="1" applyAlignment="1">
      <alignment horizontal="center" wrapText="1"/>
    </xf>
    <xf numFmtId="2" fontId="105" fillId="0" borderId="0" xfId="0" applyNumberFormat="1" applyFont="1" applyAlignment="1">
      <alignment horizontal="center"/>
    </xf>
    <xf numFmtId="2" fontId="106" fillId="0" borderId="0" xfId="0" applyNumberFormat="1" applyFont="1" applyFill="1" applyAlignment="1">
      <alignment horizontal="center" wrapText="1"/>
    </xf>
    <xf numFmtId="0" fontId="104" fillId="0" borderId="0" xfId="16" applyFont="1" applyAlignment="1">
      <alignment horizontal="center" wrapText="1"/>
    </xf>
    <xf numFmtId="0" fontId="106" fillId="0" borderId="11" xfId="0" applyFont="1" applyBorder="1" applyAlignment="1">
      <alignment horizontal="center"/>
    </xf>
    <xf numFmtId="0" fontId="48" fillId="0" borderId="0" xfId="0" applyFont="1" applyAlignment="1">
      <alignment horizontal="left" vertical="center"/>
    </xf>
    <xf numFmtId="0" fontId="49" fillId="7" borderId="5" xfId="0" applyFont="1" applyFill="1" applyBorder="1" applyAlignment="1">
      <alignment horizontal="center" vertical="top"/>
    </xf>
    <xf numFmtId="0" fontId="3" fillId="0" borderId="0" xfId="43" applyFont="1" applyAlignment="1">
      <alignment horizontal="left" vertical="center" wrapText="1"/>
    </xf>
    <xf numFmtId="0" fontId="22" fillId="4" borderId="8" xfId="0" applyFont="1" applyFill="1" applyBorder="1" applyAlignment="1">
      <alignment horizontal="left" vertical="center" wrapText="1"/>
    </xf>
    <xf numFmtId="0" fontId="22" fillId="4" borderId="7" xfId="0" applyFont="1" applyFill="1" applyBorder="1" applyAlignment="1">
      <alignment horizontal="left" vertical="center" wrapText="1"/>
    </xf>
    <xf numFmtId="0" fontId="23" fillId="4" borderId="7" xfId="0" applyFont="1" applyFill="1" applyBorder="1" applyAlignment="1">
      <alignment horizontal="left"/>
    </xf>
    <xf numFmtId="0" fontId="22" fillId="2" borderId="5" xfId="0" applyFont="1" applyFill="1" applyBorder="1" applyAlignment="1">
      <alignment horizontal="left" vertical="center" wrapText="1"/>
    </xf>
    <xf numFmtId="0" fontId="22" fillId="3" borderId="5" xfId="0" applyFont="1" applyFill="1" applyBorder="1" applyAlignment="1">
      <alignment horizontal="left" vertical="center" wrapText="1"/>
    </xf>
    <xf numFmtId="0" fontId="23" fillId="3" borderId="5" xfId="0" applyFont="1" applyFill="1" applyBorder="1" applyAlignment="1">
      <alignment horizontal="left"/>
    </xf>
    <xf numFmtId="0" fontId="47" fillId="4" borderId="8" xfId="0" applyFont="1" applyFill="1" applyBorder="1" applyAlignment="1">
      <alignment horizontal="left" vertical="center" wrapText="1"/>
    </xf>
    <xf numFmtId="0" fontId="47" fillId="4" borderId="7" xfId="0" applyFont="1" applyFill="1" applyBorder="1" applyAlignment="1">
      <alignment horizontal="left" vertical="center" wrapText="1"/>
    </xf>
    <xf numFmtId="0" fontId="47" fillId="3" borderId="5" xfId="0" applyFont="1" applyFill="1" applyBorder="1" applyAlignment="1">
      <alignment horizontal="left" vertical="center" wrapText="1"/>
    </xf>
    <xf numFmtId="0" fontId="41" fillId="0" borderId="0" xfId="0" applyFont="1" applyAlignment="1">
      <alignment horizontal="left" vertical="center"/>
    </xf>
    <xf numFmtId="49" fontId="41" fillId="9" borderId="4" xfId="23" applyNumberFormat="1" applyFont="1" applyFill="1" applyBorder="1" applyAlignment="1">
      <alignment horizontal="right" vertical="center" wrapText="1"/>
    </xf>
    <xf numFmtId="49" fontId="41" fillId="9" borderId="5" xfId="23" applyNumberFormat="1" applyFont="1" applyFill="1" applyBorder="1" applyAlignment="1">
      <alignment horizontal="right" vertical="center" wrapText="1"/>
    </xf>
    <xf numFmtId="0" fontId="41" fillId="3" borderId="4" xfId="0" applyFont="1" applyFill="1" applyBorder="1" applyAlignment="1">
      <alignment horizontal="center" vertical="center" wrapText="1"/>
    </xf>
    <xf numFmtId="0" fontId="41" fillId="3" borderId="5" xfId="0" applyFont="1" applyFill="1" applyBorder="1" applyAlignment="1">
      <alignment horizontal="center" vertical="center" wrapText="1"/>
    </xf>
    <xf numFmtId="0" fontId="41" fillId="3" borderId="6" xfId="0" applyFont="1" applyFill="1" applyBorder="1" applyAlignment="1">
      <alignment horizontal="center" vertical="center" wrapText="1"/>
    </xf>
    <xf numFmtId="49" fontId="41" fillId="6" borderId="0" xfId="30" applyNumberFormat="1" applyFont="1" applyBorder="1" applyAlignment="1">
      <alignment horizontal="left" vertical="center" wrapText="1"/>
    </xf>
    <xf numFmtId="0" fontId="21" fillId="0" borderId="0" xfId="0" applyFont="1" applyAlignment="1">
      <alignment horizontal="left" wrapText="1"/>
    </xf>
    <xf numFmtId="0" fontId="47" fillId="3" borderId="16" xfId="0" applyFont="1" applyFill="1" applyBorder="1" applyAlignment="1">
      <alignment horizontal="center" vertical="center" wrapText="1"/>
    </xf>
    <xf numFmtId="0" fontId="47" fillId="3" borderId="3" xfId="0" applyFont="1" applyFill="1" applyBorder="1" applyAlignment="1">
      <alignment horizontal="center" vertical="center" wrapText="1"/>
    </xf>
    <xf numFmtId="0" fontId="47" fillId="3" borderId="14" xfId="0" applyFont="1" applyFill="1" applyBorder="1" applyAlignment="1">
      <alignment horizontal="center" vertical="center" wrapText="1"/>
    </xf>
    <xf numFmtId="49" fontId="47" fillId="9" borderId="4" xfId="23" applyNumberFormat="1" applyFont="1" applyFill="1" applyBorder="1" applyAlignment="1">
      <alignment horizontal="right" vertical="center" wrapText="1"/>
    </xf>
    <xf numFmtId="49" fontId="47" fillId="9" borderId="5" xfId="23" applyNumberFormat="1" applyFont="1" applyFill="1" applyBorder="1" applyAlignment="1">
      <alignment horizontal="right" vertical="center" wrapText="1"/>
    </xf>
    <xf numFmtId="0" fontId="85" fillId="0" borderId="0" xfId="0" applyFont="1" applyAlignment="1">
      <alignment horizontal="left"/>
    </xf>
    <xf numFmtId="0" fontId="47" fillId="0" borderId="0" xfId="9" applyFont="1" applyAlignment="1">
      <alignment horizontal="left" vertical="top" wrapText="1"/>
    </xf>
    <xf numFmtId="0" fontId="47" fillId="0" borderId="0" xfId="0" applyFont="1" applyAlignment="1">
      <alignment horizontal="left" vertical="top" wrapText="1"/>
    </xf>
    <xf numFmtId="0" fontId="79" fillId="0" borderId="0" xfId="0" applyFont="1" applyAlignment="1">
      <alignment horizontal="center"/>
    </xf>
    <xf numFmtId="0" fontId="82" fillId="0" borderId="0" xfId="0" applyFont="1" applyAlignment="1">
      <alignment horizontal="center"/>
    </xf>
    <xf numFmtId="0" fontId="65" fillId="12" borderId="4" xfId="0" applyFont="1" applyFill="1" applyBorder="1" applyAlignment="1">
      <alignment horizontal="justify" vertical="center" wrapText="1"/>
    </xf>
    <xf numFmtId="0" fontId="65" fillId="12" borderId="5" xfId="0" applyFont="1" applyFill="1" applyBorder="1" applyAlignment="1">
      <alignment horizontal="justify" vertical="center" wrapText="1"/>
    </xf>
    <xf numFmtId="0" fontId="65" fillId="12" borderId="4" xfId="0" applyFont="1" applyFill="1" applyBorder="1" applyAlignment="1">
      <alignment horizontal="left" vertical="center" wrapText="1"/>
    </xf>
    <xf numFmtId="0" fontId="65" fillId="12" borderId="5" xfId="0" applyFont="1" applyFill="1" applyBorder="1" applyAlignment="1">
      <alignment horizontal="left" vertical="center" wrapText="1"/>
    </xf>
    <xf numFmtId="0" fontId="26" fillId="3" borderId="4" xfId="0" applyFont="1" applyFill="1" applyBorder="1" applyAlignment="1">
      <alignment horizontal="center" vertical="center" wrapText="1"/>
    </xf>
    <xf numFmtId="0" fontId="26" fillId="3" borderId="5" xfId="0" applyFont="1" applyFill="1" applyBorder="1" applyAlignment="1">
      <alignment horizontal="center" vertical="center" wrapText="1"/>
    </xf>
    <xf numFmtId="0" fontId="26" fillId="3" borderId="6" xfId="0" applyFont="1" applyFill="1" applyBorder="1" applyAlignment="1">
      <alignment horizontal="center" vertical="center" wrapText="1"/>
    </xf>
    <xf numFmtId="0" fontId="21" fillId="0" borderId="29" xfId="0" applyFont="1" applyBorder="1" applyAlignment="1">
      <alignment horizontal="center" vertical="top"/>
    </xf>
    <xf numFmtId="0" fontId="21" fillId="0" borderId="28" xfId="0" applyFont="1" applyBorder="1" applyAlignment="1">
      <alignment horizontal="center" vertical="top"/>
    </xf>
    <xf numFmtId="0" fontId="21" fillId="0" borderId="30" xfId="0" applyFont="1" applyBorder="1" applyAlignment="1">
      <alignment horizontal="center" vertical="top"/>
    </xf>
    <xf numFmtId="0" fontId="26" fillId="7" borderId="4" xfId="0" applyFont="1" applyFill="1" applyBorder="1" applyAlignment="1">
      <alignment horizontal="justify" vertical="center" wrapText="1"/>
    </xf>
    <xf numFmtId="0" fontId="21" fillId="7" borderId="5" xfId="0" applyFont="1" applyFill="1" applyBorder="1"/>
    <xf numFmtId="0" fontId="68" fillId="7" borderId="4" xfId="0" applyFont="1" applyFill="1" applyBorder="1" applyAlignment="1">
      <alignment horizontal="justify" vertical="center" wrapText="1"/>
    </xf>
    <xf numFmtId="0" fontId="69" fillId="7" borderId="5" xfId="0" applyFont="1" applyFill="1" applyBorder="1"/>
    <xf numFmtId="0" fontId="43" fillId="3" borderId="27" xfId="0" applyFont="1" applyFill="1" applyBorder="1" applyAlignment="1">
      <alignment horizontal="justify" vertical="center" wrapText="1"/>
    </xf>
    <xf numFmtId="0" fontId="7" fillId="3" borderId="2" xfId="0" applyFont="1" applyFill="1" applyBorder="1" applyAlignment="1">
      <alignment vertical="center"/>
    </xf>
    <xf numFmtId="0" fontId="7" fillId="3" borderId="31" xfId="0" applyFont="1" applyFill="1" applyBorder="1" applyAlignment="1">
      <alignment vertical="center"/>
    </xf>
    <xf numFmtId="0" fontId="2" fillId="0" borderId="29" xfId="0" applyFont="1" applyBorder="1" applyAlignment="1">
      <alignment horizontal="center" vertical="top"/>
    </xf>
    <xf numFmtId="0" fontId="2" fillId="0" borderId="30" xfId="0" applyFont="1" applyBorder="1" applyAlignment="1">
      <alignment horizontal="center" vertical="top"/>
    </xf>
    <xf numFmtId="0" fontId="2" fillId="0" borderId="28" xfId="0" applyFont="1" applyBorder="1" applyAlignment="1">
      <alignment horizontal="center" vertical="top"/>
    </xf>
    <xf numFmtId="0" fontId="43" fillId="3" borderId="16" xfId="0" applyFont="1" applyFill="1" applyBorder="1" applyAlignment="1">
      <alignment horizontal="left" vertical="center" wrapText="1"/>
    </xf>
    <xf numFmtId="0" fontId="43" fillId="3" borderId="3" xfId="0" applyFont="1" applyFill="1" applyBorder="1" applyAlignment="1">
      <alignment horizontal="left" vertical="center" wrapText="1"/>
    </xf>
    <xf numFmtId="0" fontId="43" fillId="3" borderId="28" xfId="0" applyFont="1" applyFill="1" applyBorder="1" applyAlignment="1">
      <alignment horizontal="justify" vertical="center" wrapText="1"/>
    </xf>
    <xf numFmtId="0" fontId="7" fillId="3" borderId="28" xfId="0" applyFont="1" applyFill="1" applyBorder="1" applyAlignment="1">
      <alignment vertical="center"/>
    </xf>
    <xf numFmtId="0" fontId="43" fillId="3" borderId="29" xfId="0" applyFont="1" applyFill="1" applyBorder="1" applyAlignment="1">
      <alignment horizontal="left" vertical="center" wrapText="1"/>
    </xf>
    <xf numFmtId="0" fontId="65" fillId="7" borderId="4" xfId="0" applyFont="1" applyFill="1" applyBorder="1" applyAlignment="1">
      <alignment horizontal="justify" vertical="center" wrapText="1"/>
    </xf>
    <xf numFmtId="0" fontId="23" fillId="7" borderId="5" xfId="0" applyFont="1" applyFill="1" applyBorder="1" applyAlignment="1">
      <alignment vertical="center"/>
    </xf>
    <xf numFmtId="0" fontId="26" fillId="0" borderId="0" xfId="0" applyFont="1" applyFill="1" applyAlignment="1">
      <alignment horizontal="center" wrapText="1"/>
    </xf>
    <xf numFmtId="0" fontId="26" fillId="0" borderId="0" xfId="0" applyFont="1" applyFill="1" applyAlignment="1">
      <alignment horizontal="center"/>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23" xfId="0" applyFont="1" applyFill="1" applyBorder="1" applyAlignment="1">
      <alignment horizontal="left" vertical="top" wrapText="1"/>
    </xf>
    <xf numFmtId="44" fontId="26" fillId="0" borderId="23" xfId="0" applyNumberFormat="1" applyFont="1" applyFill="1" applyBorder="1" applyAlignment="1">
      <alignment horizontal="right" vertical="top" wrapText="1"/>
    </xf>
    <xf numFmtId="44" fontId="26" fillId="0" borderId="24" xfId="0" applyNumberFormat="1" applyFont="1" applyFill="1" applyBorder="1" applyAlignment="1">
      <alignment horizontal="right" vertical="top" wrapText="1"/>
    </xf>
    <xf numFmtId="0" fontId="26" fillId="0" borderId="23" xfId="0" applyFont="1" applyFill="1" applyBorder="1" applyAlignment="1">
      <alignment horizontal="center" wrapText="1"/>
    </xf>
    <xf numFmtId="0" fontId="26" fillId="0" borderId="23" xfId="0" applyFont="1" applyFill="1" applyBorder="1" applyAlignment="1">
      <alignment horizontal="center" vertical="top" wrapText="1"/>
    </xf>
    <xf numFmtId="49" fontId="97" fillId="10" borderId="4" xfId="9" applyNumberFormat="1" applyFont="1" applyFill="1" applyBorder="1" applyAlignment="1">
      <alignment horizontal="center" vertical="center"/>
    </xf>
    <xf numFmtId="49" fontId="97" fillId="10" borderId="5" xfId="9" applyNumberFormat="1" applyFont="1" applyFill="1" applyBorder="1" applyAlignment="1">
      <alignment horizontal="center" vertical="center"/>
    </xf>
    <xf numFmtId="49" fontId="97" fillId="10" borderId="6" xfId="9" applyNumberFormat="1" applyFont="1" applyFill="1" applyBorder="1" applyAlignment="1">
      <alignment horizontal="center" vertical="center"/>
    </xf>
    <xf numFmtId="0" fontId="98" fillId="0" borderId="0" xfId="9" applyFont="1" applyAlignment="1">
      <alignment horizontal="left" vertical="top" wrapText="1"/>
    </xf>
    <xf numFmtId="0" fontId="113" fillId="0" borderId="0" xfId="15" applyFont="1" applyAlignment="1">
      <alignment horizontal="center" wrapText="1"/>
    </xf>
    <xf numFmtId="4" fontId="112" fillId="0" borderId="0" xfId="0" applyNumberFormat="1" applyFont="1" applyAlignment="1"/>
    <xf numFmtId="4" fontId="112" fillId="0" borderId="0" xfId="1" applyNumberFormat="1" applyFont="1" applyAlignment="1"/>
    <xf numFmtId="4" fontId="112" fillId="0" borderId="0" xfId="1" applyNumberFormat="1" applyFont="1" applyAlignment="1">
      <alignment horizontal="center"/>
    </xf>
  </cellXfs>
  <cellStyles count="44">
    <cellStyle name="A4 Small 210 x 297 mm" xfId="22" xr:uid="{00000000-0005-0000-0000-000000000000}"/>
    <cellStyle name="Comma 10" xfId="33" xr:uid="{00000000-0005-0000-0000-000001000000}"/>
    <cellStyle name="Comma 2" xfId="2" xr:uid="{00000000-0005-0000-0000-000002000000}"/>
    <cellStyle name="Comma 3" xfId="3" xr:uid="{00000000-0005-0000-0000-000003000000}"/>
    <cellStyle name="Comma 4" xfId="4" xr:uid="{00000000-0005-0000-0000-000004000000}"/>
    <cellStyle name="Excel Built-in Normal" xfId="15" xr:uid="{00000000-0005-0000-0000-000005000000}"/>
    <cellStyle name="Excel Built-in Normal 1" xfId="18" xr:uid="{00000000-0005-0000-0000-000006000000}"/>
    <cellStyle name="Excel Built-in Normal 2" xfId="16" xr:uid="{00000000-0005-0000-0000-000007000000}"/>
    <cellStyle name="Hyperlink 2" xfId="5" xr:uid="{00000000-0005-0000-0000-000008000000}"/>
    <cellStyle name="Loše" xfId="37" builtinId="27"/>
    <cellStyle name="Neutralno" xfId="30" builtinId="28"/>
    <cellStyle name="Normal 10 10" xfId="41" xr:uid="{00000000-0005-0000-0000-00000B000000}"/>
    <cellStyle name="Normal 10 2" xfId="38" xr:uid="{00000000-0005-0000-0000-00000C000000}"/>
    <cellStyle name="Normal 10 2 2 2" xfId="6" xr:uid="{00000000-0005-0000-0000-00000D000000}"/>
    <cellStyle name="Normal 17" xfId="43" xr:uid="{00000000-0005-0000-0000-00000E000000}"/>
    <cellStyle name="Normal 19 3" xfId="7" xr:uid="{00000000-0005-0000-0000-00000F000000}"/>
    <cellStyle name="Normal 19 3 2" xfId="8" xr:uid="{00000000-0005-0000-0000-000010000000}"/>
    <cellStyle name="Normal 19 4" xfId="31" xr:uid="{00000000-0005-0000-0000-000011000000}"/>
    <cellStyle name="Normal 2" xfId="9" xr:uid="{00000000-0005-0000-0000-000012000000}"/>
    <cellStyle name="Normal 2 2" xfId="10" xr:uid="{00000000-0005-0000-0000-000013000000}"/>
    <cellStyle name="Normal 2 2 4" xfId="35" xr:uid="{00000000-0005-0000-0000-000014000000}"/>
    <cellStyle name="Normal 2 3" xfId="40" xr:uid="{00000000-0005-0000-0000-000015000000}"/>
    <cellStyle name="Normal 2 6" xfId="11" xr:uid="{00000000-0005-0000-0000-000016000000}"/>
    <cellStyle name="Normal 24" xfId="32" xr:uid="{00000000-0005-0000-0000-000017000000}"/>
    <cellStyle name="Normal 3" xfId="12" xr:uid="{00000000-0005-0000-0000-000018000000}"/>
    <cellStyle name="Normal 3 2" xfId="26" xr:uid="{00000000-0005-0000-0000-000019000000}"/>
    <cellStyle name="Normal 34" xfId="19" xr:uid="{00000000-0005-0000-0000-00001A000000}"/>
    <cellStyle name="Normal 4 5" xfId="36" xr:uid="{00000000-0005-0000-0000-00001B000000}"/>
    <cellStyle name="Normal 6" xfId="24" xr:uid="{00000000-0005-0000-0000-00001C000000}"/>
    <cellStyle name="Normal_TROŠKOVNIK - KAM - ŽUTO" xfId="13" xr:uid="{00000000-0005-0000-0000-00001D000000}"/>
    <cellStyle name="Normal_TROŠKOVNIK - KAM - ŽUTO 2" xfId="34" xr:uid="{00000000-0005-0000-0000-00001E000000}"/>
    <cellStyle name="Normal_Troškovnik Ergović 2" xfId="39" xr:uid="{00000000-0005-0000-0000-00001F000000}"/>
    <cellStyle name="Normalno" xfId="0" builtinId="0"/>
    <cellStyle name="Normalno 2" xfId="27" xr:uid="{00000000-0005-0000-0000-000021000000}"/>
    <cellStyle name="Normalno 3" xfId="17" xr:uid="{00000000-0005-0000-0000-000022000000}"/>
    <cellStyle name="Normalno 4" xfId="29" xr:uid="{00000000-0005-0000-0000-000023000000}"/>
    <cellStyle name="Normalno 7" xfId="20" xr:uid="{00000000-0005-0000-0000-000024000000}"/>
    <cellStyle name="Obično 2" xfId="42" xr:uid="{00000000-0005-0000-0000-000025000000}"/>
    <cellStyle name="Obično 3" xfId="28" xr:uid="{00000000-0005-0000-0000-000026000000}"/>
    <cellStyle name="Obično_List1" xfId="14" xr:uid="{00000000-0005-0000-0000-000027000000}"/>
    <cellStyle name="Style 1" xfId="23" xr:uid="{00000000-0005-0000-0000-000028000000}"/>
    <cellStyle name="Style 1 2" xfId="25" xr:uid="{00000000-0005-0000-0000-000029000000}"/>
    <cellStyle name="Zarez" xfId="1" builtinId="3"/>
    <cellStyle name="Zarez 4" xfId="21" xr:uid="{00000000-0005-0000-0000-00002B000000}"/>
  </cellStyles>
  <dxfs count="3">
    <dxf>
      <font>
        <condense val="0"/>
        <extend val="0"/>
        <color auto="1"/>
      </font>
    </dxf>
    <dxf>
      <font>
        <condense val="0"/>
        <extend val="0"/>
        <color auto="1"/>
      </font>
    </dxf>
    <dxf>
      <font>
        <condense val="0"/>
        <extend val="0"/>
        <color auto="1"/>
      </font>
    </dxf>
  </dxfs>
  <tableStyles count="0" defaultTableStyle="TableStyleMedium9" defaultPivotStyle="PivotStyleLight16"/>
  <colors>
    <mruColors>
      <color rgb="FF9D9D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emf"/><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1</xdr:col>
      <xdr:colOff>372717</xdr:colOff>
      <xdr:row>420</xdr:row>
      <xdr:rowOff>66261</xdr:rowOff>
    </xdr:from>
    <xdr:to>
      <xdr:col>1</xdr:col>
      <xdr:colOff>1431672</xdr:colOff>
      <xdr:row>426</xdr:row>
      <xdr:rowOff>46703</xdr:rowOff>
    </xdr:to>
    <xdr:pic>
      <xdr:nvPicPr>
        <xdr:cNvPr id="2" name="Slika 1">
          <a:extLst>
            <a:ext uri="{FF2B5EF4-FFF2-40B4-BE49-F238E27FC236}">
              <a16:creationId xmlns:a16="http://schemas.microsoft.com/office/drawing/2014/main" id="{FF5317BE-1E7E-4677-9EEA-5CA866826A16}"/>
            </a:ext>
          </a:extLst>
        </xdr:cNvPr>
        <xdr:cNvPicPr>
          <a:picLocks noChangeAspect="1"/>
        </xdr:cNvPicPr>
      </xdr:nvPicPr>
      <xdr:blipFill>
        <a:blip xmlns:r="http://schemas.openxmlformats.org/officeDocument/2006/relationships" r:embed="rId1"/>
        <a:stretch>
          <a:fillRect/>
        </a:stretch>
      </xdr:blipFill>
      <xdr:spPr>
        <a:xfrm>
          <a:off x="985630" y="166091152"/>
          <a:ext cx="1058955" cy="1734421"/>
        </a:xfrm>
        <a:prstGeom prst="rect">
          <a:avLst/>
        </a:prstGeom>
      </xdr:spPr>
    </xdr:pic>
    <xdr:clientData/>
  </xdr:twoCellAnchor>
  <xdr:twoCellAnchor editAs="oneCell">
    <xdr:from>
      <xdr:col>1</xdr:col>
      <xdr:colOff>356152</xdr:colOff>
      <xdr:row>428</xdr:row>
      <xdr:rowOff>190500</xdr:rowOff>
    </xdr:from>
    <xdr:to>
      <xdr:col>1</xdr:col>
      <xdr:colOff>1245566</xdr:colOff>
      <xdr:row>432</xdr:row>
      <xdr:rowOff>142734</xdr:rowOff>
    </xdr:to>
    <xdr:pic>
      <xdr:nvPicPr>
        <xdr:cNvPr id="3" name="Slika 2">
          <a:extLst>
            <a:ext uri="{FF2B5EF4-FFF2-40B4-BE49-F238E27FC236}">
              <a16:creationId xmlns:a16="http://schemas.microsoft.com/office/drawing/2014/main" id="{C77C9B8B-247B-4D69-89C8-7D96C4CED095}"/>
            </a:ext>
          </a:extLst>
        </xdr:cNvPr>
        <xdr:cNvPicPr>
          <a:picLocks noChangeAspect="1"/>
        </xdr:cNvPicPr>
      </xdr:nvPicPr>
      <xdr:blipFill>
        <a:blip xmlns:r="http://schemas.openxmlformats.org/officeDocument/2006/relationships" r:embed="rId2"/>
        <a:stretch>
          <a:fillRect/>
        </a:stretch>
      </xdr:blipFill>
      <xdr:spPr>
        <a:xfrm>
          <a:off x="969065" y="168360587"/>
          <a:ext cx="886239" cy="879886"/>
        </a:xfrm>
        <a:prstGeom prst="rect">
          <a:avLst/>
        </a:prstGeom>
      </xdr:spPr>
    </xdr:pic>
    <xdr:clientData/>
  </xdr:twoCellAnchor>
  <xdr:twoCellAnchor editAs="oneCell">
    <xdr:from>
      <xdr:col>1</xdr:col>
      <xdr:colOff>339587</xdr:colOff>
      <xdr:row>435</xdr:row>
      <xdr:rowOff>82826</xdr:rowOff>
    </xdr:from>
    <xdr:to>
      <xdr:col>1</xdr:col>
      <xdr:colOff>1535441</xdr:colOff>
      <xdr:row>441</xdr:row>
      <xdr:rowOff>172234</xdr:rowOff>
    </xdr:to>
    <xdr:pic>
      <xdr:nvPicPr>
        <xdr:cNvPr id="4" name="Slika 3">
          <a:extLst>
            <a:ext uri="{FF2B5EF4-FFF2-40B4-BE49-F238E27FC236}">
              <a16:creationId xmlns:a16="http://schemas.microsoft.com/office/drawing/2014/main" id="{1368A021-72D5-40A9-9482-3E9FACA06C58}"/>
            </a:ext>
          </a:extLst>
        </xdr:cNvPr>
        <xdr:cNvPicPr>
          <a:picLocks noChangeAspect="1"/>
        </xdr:cNvPicPr>
      </xdr:nvPicPr>
      <xdr:blipFill>
        <a:blip xmlns:r="http://schemas.openxmlformats.org/officeDocument/2006/relationships" r:embed="rId3"/>
        <a:stretch>
          <a:fillRect/>
        </a:stretch>
      </xdr:blipFill>
      <xdr:spPr>
        <a:xfrm>
          <a:off x="952500" y="169776913"/>
          <a:ext cx="1199029" cy="1282103"/>
        </a:xfrm>
        <a:prstGeom prst="rect">
          <a:avLst/>
        </a:prstGeom>
      </xdr:spPr>
    </xdr:pic>
    <xdr:clientData/>
  </xdr:twoCellAnchor>
  <xdr:twoCellAnchor editAs="oneCell">
    <xdr:from>
      <xdr:col>1</xdr:col>
      <xdr:colOff>0</xdr:colOff>
      <xdr:row>445</xdr:row>
      <xdr:rowOff>0</xdr:rowOff>
    </xdr:from>
    <xdr:to>
      <xdr:col>1</xdr:col>
      <xdr:colOff>1430196</xdr:colOff>
      <xdr:row>449</xdr:row>
      <xdr:rowOff>102568</xdr:rowOff>
    </xdr:to>
    <xdr:pic>
      <xdr:nvPicPr>
        <xdr:cNvPr id="5" name="Slika 4">
          <a:extLst>
            <a:ext uri="{FF2B5EF4-FFF2-40B4-BE49-F238E27FC236}">
              <a16:creationId xmlns:a16="http://schemas.microsoft.com/office/drawing/2014/main" id="{847C5AB1-7BAA-4E4A-9E27-414980508355}"/>
            </a:ext>
          </a:extLst>
        </xdr:cNvPr>
        <xdr:cNvPicPr>
          <a:picLocks noChangeAspect="1"/>
        </xdr:cNvPicPr>
      </xdr:nvPicPr>
      <xdr:blipFill>
        <a:blip xmlns:r="http://schemas.openxmlformats.org/officeDocument/2006/relationships" r:embed="rId4"/>
        <a:stretch>
          <a:fillRect/>
        </a:stretch>
      </xdr:blipFill>
      <xdr:spPr>
        <a:xfrm>
          <a:off x="612913" y="171681913"/>
          <a:ext cx="1430196" cy="894522"/>
        </a:xfrm>
        <a:prstGeom prst="rect">
          <a:avLst/>
        </a:prstGeom>
      </xdr:spPr>
    </xdr:pic>
    <xdr:clientData/>
  </xdr:twoCellAnchor>
  <xdr:twoCellAnchor editAs="oneCell">
    <xdr:from>
      <xdr:col>1</xdr:col>
      <xdr:colOff>198783</xdr:colOff>
      <xdr:row>454</xdr:row>
      <xdr:rowOff>16565</xdr:rowOff>
    </xdr:from>
    <xdr:to>
      <xdr:col>1</xdr:col>
      <xdr:colOff>1286980</xdr:colOff>
      <xdr:row>458</xdr:row>
      <xdr:rowOff>202463</xdr:rowOff>
    </xdr:to>
    <xdr:pic>
      <xdr:nvPicPr>
        <xdr:cNvPr id="6" name="Slika 5">
          <a:extLst>
            <a:ext uri="{FF2B5EF4-FFF2-40B4-BE49-F238E27FC236}">
              <a16:creationId xmlns:a16="http://schemas.microsoft.com/office/drawing/2014/main" id="{FDF26499-278B-4424-881B-BDB804057988}"/>
            </a:ext>
          </a:extLst>
        </xdr:cNvPr>
        <xdr:cNvPicPr>
          <a:picLocks noChangeAspect="1"/>
        </xdr:cNvPicPr>
      </xdr:nvPicPr>
      <xdr:blipFill>
        <a:blip xmlns:r="http://schemas.openxmlformats.org/officeDocument/2006/relationships" r:embed="rId2"/>
        <a:stretch>
          <a:fillRect/>
        </a:stretch>
      </xdr:blipFill>
      <xdr:spPr>
        <a:xfrm>
          <a:off x="811696" y="173537217"/>
          <a:ext cx="1085022" cy="1077244"/>
        </a:xfrm>
        <a:prstGeom prst="rect">
          <a:avLst/>
        </a:prstGeom>
      </xdr:spPr>
    </xdr:pic>
    <xdr:clientData/>
  </xdr:twoCellAnchor>
  <xdr:twoCellAnchor editAs="oneCell">
    <xdr:from>
      <xdr:col>1</xdr:col>
      <xdr:colOff>0</xdr:colOff>
      <xdr:row>461</xdr:row>
      <xdr:rowOff>0</xdr:rowOff>
    </xdr:from>
    <xdr:to>
      <xdr:col>1</xdr:col>
      <xdr:colOff>1744455</xdr:colOff>
      <xdr:row>468</xdr:row>
      <xdr:rowOff>63661</xdr:rowOff>
    </xdr:to>
    <xdr:pic>
      <xdr:nvPicPr>
        <xdr:cNvPr id="7" name="Slika 6">
          <a:extLst>
            <a:ext uri="{FF2B5EF4-FFF2-40B4-BE49-F238E27FC236}">
              <a16:creationId xmlns:a16="http://schemas.microsoft.com/office/drawing/2014/main" id="{E5A6178C-E11C-4585-A033-EE06623FD542}"/>
            </a:ext>
          </a:extLst>
        </xdr:cNvPr>
        <xdr:cNvPicPr>
          <a:picLocks noChangeAspect="1"/>
        </xdr:cNvPicPr>
      </xdr:nvPicPr>
      <xdr:blipFill>
        <a:blip xmlns:r="http://schemas.openxmlformats.org/officeDocument/2006/relationships" r:embed="rId5"/>
        <a:stretch>
          <a:fillRect/>
        </a:stretch>
      </xdr:blipFill>
      <xdr:spPr>
        <a:xfrm>
          <a:off x="612913" y="175160609"/>
          <a:ext cx="1747630" cy="1806184"/>
        </a:xfrm>
        <a:prstGeom prst="rect">
          <a:avLst/>
        </a:prstGeom>
      </xdr:spPr>
    </xdr:pic>
    <xdr:clientData/>
  </xdr:twoCellAnchor>
  <xdr:twoCellAnchor editAs="oneCell">
    <xdr:from>
      <xdr:col>0</xdr:col>
      <xdr:colOff>612912</xdr:colOff>
      <xdr:row>471</xdr:row>
      <xdr:rowOff>0</xdr:rowOff>
    </xdr:from>
    <xdr:to>
      <xdr:col>1</xdr:col>
      <xdr:colOff>1731064</xdr:colOff>
      <xdr:row>480</xdr:row>
      <xdr:rowOff>10380</xdr:rowOff>
    </xdr:to>
    <xdr:pic>
      <xdr:nvPicPr>
        <xdr:cNvPr id="8" name="Slika 7">
          <a:extLst>
            <a:ext uri="{FF2B5EF4-FFF2-40B4-BE49-F238E27FC236}">
              <a16:creationId xmlns:a16="http://schemas.microsoft.com/office/drawing/2014/main" id="{7EA222B3-7262-4708-A2A4-40C5A60F4E39}"/>
            </a:ext>
          </a:extLst>
        </xdr:cNvPr>
        <xdr:cNvPicPr>
          <a:picLocks noChangeAspect="1"/>
        </xdr:cNvPicPr>
      </xdr:nvPicPr>
      <xdr:blipFill>
        <a:blip xmlns:r="http://schemas.openxmlformats.org/officeDocument/2006/relationships" r:embed="rId6"/>
        <a:stretch>
          <a:fillRect/>
        </a:stretch>
      </xdr:blipFill>
      <xdr:spPr>
        <a:xfrm>
          <a:off x="612912" y="177612261"/>
          <a:ext cx="1731065" cy="2100774"/>
        </a:xfrm>
        <a:prstGeom prst="rect">
          <a:avLst/>
        </a:prstGeom>
      </xdr:spPr>
    </xdr:pic>
    <xdr:clientData/>
  </xdr:twoCellAnchor>
  <xdr:twoCellAnchor editAs="oneCell">
    <xdr:from>
      <xdr:col>1</xdr:col>
      <xdr:colOff>0</xdr:colOff>
      <xdr:row>483</xdr:row>
      <xdr:rowOff>0</xdr:rowOff>
    </xdr:from>
    <xdr:to>
      <xdr:col>1</xdr:col>
      <xdr:colOff>1772478</xdr:colOff>
      <xdr:row>491</xdr:row>
      <xdr:rowOff>193642</xdr:rowOff>
    </xdr:to>
    <xdr:pic>
      <xdr:nvPicPr>
        <xdr:cNvPr id="9" name="Slika 8">
          <a:extLst>
            <a:ext uri="{FF2B5EF4-FFF2-40B4-BE49-F238E27FC236}">
              <a16:creationId xmlns:a16="http://schemas.microsoft.com/office/drawing/2014/main" id="{1FC66DE6-B9AC-4AD6-9867-6FB0D909F494}"/>
            </a:ext>
          </a:extLst>
        </xdr:cNvPr>
        <xdr:cNvPicPr>
          <a:picLocks noChangeAspect="1"/>
        </xdr:cNvPicPr>
      </xdr:nvPicPr>
      <xdr:blipFill>
        <a:blip xmlns:r="http://schemas.openxmlformats.org/officeDocument/2006/relationships" r:embed="rId7"/>
        <a:stretch>
          <a:fillRect/>
        </a:stretch>
      </xdr:blipFill>
      <xdr:spPr>
        <a:xfrm>
          <a:off x="612913" y="180395217"/>
          <a:ext cx="1772478" cy="2048944"/>
        </a:xfrm>
        <a:prstGeom prst="rect">
          <a:avLst/>
        </a:prstGeom>
      </xdr:spPr>
    </xdr:pic>
    <xdr:clientData/>
  </xdr:twoCellAnchor>
  <xdr:twoCellAnchor editAs="oneCell">
    <xdr:from>
      <xdr:col>0</xdr:col>
      <xdr:colOff>596348</xdr:colOff>
      <xdr:row>494</xdr:row>
      <xdr:rowOff>33129</xdr:rowOff>
    </xdr:from>
    <xdr:to>
      <xdr:col>1</xdr:col>
      <xdr:colOff>2037522</xdr:colOff>
      <xdr:row>503</xdr:row>
      <xdr:rowOff>88444</xdr:rowOff>
    </xdr:to>
    <xdr:pic>
      <xdr:nvPicPr>
        <xdr:cNvPr id="10" name="Slika 9">
          <a:extLst>
            <a:ext uri="{FF2B5EF4-FFF2-40B4-BE49-F238E27FC236}">
              <a16:creationId xmlns:a16="http://schemas.microsoft.com/office/drawing/2014/main" id="{D79903EF-EE68-4394-BCBC-0DF665283305}"/>
            </a:ext>
          </a:extLst>
        </xdr:cNvPr>
        <xdr:cNvPicPr>
          <a:picLocks noChangeAspect="1"/>
        </xdr:cNvPicPr>
      </xdr:nvPicPr>
      <xdr:blipFill>
        <a:blip xmlns:r="http://schemas.openxmlformats.org/officeDocument/2006/relationships" r:embed="rId8"/>
        <a:stretch>
          <a:fillRect/>
        </a:stretch>
      </xdr:blipFill>
      <xdr:spPr>
        <a:xfrm>
          <a:off x="596348" y="182979390"/>
          <a:ext cx="2054087" cy="2064813"/>
        </a:xfrm>
        <a:prstGeom prst="rect">
          <a:avLst/>
        </a:prstGeom>
      </xdr:spPr>
    </xdr:pic>
    <xdr:clientData/>
  </xdr:twoCellAnchor>
  <xdr:twoCellAnchor editAs="oneCell">
    <xdr:from>
      <xdr:col>0</xdr:col>
      <xdr:colOff>612912</xdr:colOff>
      <xdr:row>506</xdr:row>
      <xdr:rowOff>57978</xdr:rowOff>
    </xdr:from>
    <xdr:to>
      <xdr:col>1</xdr:col>
      <xdr:colOff>1454563</xdr:colOff>
      <xdr:row>520</xdr:row>
      <xdr:rowOff>104937</xdr:rowOff>
    </xdr:to>
    <xdr:pic>
      <xdr:nvPicPr>
        <xdr:cNvPr id="11" name="Slika 10">
          <a:extLst>
            <a:ext uri="{FF2B5EF4-FFF2-40B4-BE49-F238E27FC236}">
              <a16:creationId xmlns:a16="http://schemas.microsoft.com/office/drawing/2014/main" id="{B4B1C403-A2F6-4538-AD7E-D82421F96A3F}"/>
            </a:ext>
          </a:extLst>
        </xdr:cNvPr>
        <xdr:cNvPicPr>
          <a:picLocks noChangeAspect="1"/>
        </xdr:cNvPicPr>
      </xdr:nvPicPr>
      <xdr:blipFill>
        <a:blip xmlns:r="http://schemas.openxmlformats.org/officeDocument/2006/relationships" r:embed="rId9"/>
        <a:stretch>
          <a:fillRect/>
        </a:stretch>
      </xdr:blipFill>
      <xdr:spPr>
        <a:xfrm>
          <a:off x="612912" y="185538717"/>
          <a:ext cx="1457739" cy="2485220"/>
        </a:xfrm>
        <a:prstGeom prst="rect">
          <a:avLst/>
        </a:prstGeom>
      </xdr:spPr>
    </xdr:pic>
    <xdr:clientData/>
  </xdr:twoCellAnchor>
  <xdr:twoCellAnchor editAs="oneCell">
    <xdr:from>
      <xdr:col>1</xdr:col>
      <xdr:colOff>0</xdr:colOff>
      <xdr:row>522</xdr:row>
      <xdr:rowOff>173933</xdr:rowOff>
    </xdr:from>
    <xdr:to>
      <xdr:col>1</xdr:col>
      <xdr:colOff>1598544</xdr:colOff>
      <xdr:row>536</xdr:row>
      <xdr:rowOff>45732</xdr:rowOff>
    </xdr:to>
    <xdr:pic>
      <xdr:nvPicPr>
        <xdr:cNvPr id="12" name="Slika 11">
          <a:extLst>
            <a:ext uri="{FF2B5EF4-FFF2-40B4-BE49-F238E27FC236}">
              <a16:creationId xmlns:a16="http://schemas.microsoft.com/office/drawing/2014/main" id="{9F175319-3072-4265-BE1D-4925CD05B77D}"/>
            </a:ext>
          </a:extLst>
        </xdr:cNvPr>
        <xdr:cNvPicPr>
          <a:picLocks noChangeAspect="1"/>
        </xdr:cNvPicPr>
      </xdr:nvPicPr>
      <xdr:blipFill>
        <a:blip xmlns:r="http://schemas.openxmlformats.org/officeDocument/2006/relationships" r:embed="rId10"/>
        <a:stretch>
          <a:fillRect/>
        </a:stretch>
      </xdr:blipFill>
      <xdr:spPr>
        <a:xfrm>
          <a:off x="612913" y="188437629"/>
          <a:ext cx="1598544" cy="2310063"/>
        </a:xfrm>
        <a:prstGeom prst="rect">
          <a:avLst/>
        </a:prstGeom>
      </xdr:spPr>
    </xdr:pic>
    <xdr:clientData/>
  </xdr:twoCellAnchor>
  <xdr:twoCellAnchor editAs="oneCell">
    <xdr:from>
      <xdr:col>1</xdr:col>
      <xdr:colOff>0</xdr:colOff>
      <xdr:row>539</xdr:row>
      <xdr:rowOff>0</xdr:rowOff>
    </xdr:from>
    <xdr:to>
      <xdr:col>1</xdr:col>
      <xdr:colOff>1626566</xdr:colOff>
      <xdr:row>551</xdr:row>
      <xdr:rowOff>88867</xdr:rowOff>
    </xdr:to>
    <xdr:pic>
      <xdr:nvPicPr>
        <xdr:cNvPr id="13" name="Slika 12">
          <a:extLst>
            <a:ext uri="{FF2B5EF4-FFF2-40B4-BE49-F238E27FC236}">
              <a16:creationId xmlns:a16="http://schemas.microsoft.com/office/drawing/2014/main" id="{BA45168C-F94E-42BB-9CDA-68BF0F157E52}"/>
            </a:ext>
          </a:extLst>
        </xdr:cNvPr>
        <xdr:cNvPicPr>
          <a:picLocks noChangeAspect="1"/>
        </xdr:cNvPicPr>
      </xdr:nvPicPr>
      <xdr:blipFill>
        <a:blip xmlns:r="http://schemas.openxmlformats.org/officeDocument/2006/relationships" r:embed="rId11"/>
        <a:stretch>
          <a:fillRect/>
        </a:stretch>
      </xdr:blipFill>
      <xdr:spPr>
        <a:xfrm>
          <a:off x="612913" y="191220587"/>
          <a:ext cx="1623391" cy="2179261"/>
        </a:xfrm>
        <a:prstGeom prst="rect">
          <a:avLst/>
        </a:prstGeom>
      </xdr:spPr>
    </xdr:pic>
    <xdr:clientData/>
  </xdr:twoCellAnchor>
  <xdr:twoCellAnchor editAs="oneCell">
    <xdr:from>
      <xdr:col>1</xdr:col>
      <xdr:colOff>173935</xdr:colOff>
      <xdr:row>575</xdr:row>
      <xdr:rowOff>33130</xdr:rowOff>
    </xdr:from>
    <xdr:to>
      <xdr:col>1</xdr:col>
      <xdr:colOff>1581519</xdr:colOff>
      <xdr:row>589</xdr:row>
      <xdr:rowOff>125934</xdr:rowOff>
    </xdr:to>
    <xdr:pic>
      <xdr:nvPicPr>
        <xdr:cNvPr id="16" name="Slika 15">
          <a:extLst>
            <a:ext uri="{FF2B5EF4-FFF2-40B4-BE49-F238E27FC236}">
              <a16:creationId xmlns:a16="http://schemas.microsoft.com/office/drawing/2014/main" id="{464B8ACC-2BAD-4FD9-A381-D30B9672FE31}"/>
            </a:ext>
          </a:extLst>
        </xdr:cNvPr>
        <xdr:cNvPicPr>
          <a:picLocks noChangeAspect="1"/>
        </xdr:cNvPicPr>
      </xdr:nvPicPr>
      <xdr:blipFill>
        <a:blip xmlns:r="http://schemas.openxmlformats.org/officeDocument/2006/relationships" r:embed="rId12"/>
        <a:stretch>
          <a:fillRect/>
        </a:stretch>
      </xdr:blipFill>
      <xdr:spPr>
        <a:xfrm>
          <a:off x="786848" y="196480043"/>
          <a:ext cx="1407584" cy="2524714"/>
        </a:xfrm>
        <a:prstGeom prst="rect">
          <a:avLst/>
        </a:prstGeom>
      </xdr:spPr>
    </xdr:pic>
    <xdr:clientData/>
  </xdr:twoCellAnchor>
  <xdr:twoCellAnchor editAs="oneCell">
    <xdr:from>
      <xdr:col>1</xdr:col>
      <xdr:colOff>190500</xdr:colOff>
      <xdr:row>590</xdr:row>
      <xdr:rowOff>74542</xdr:rowOff>
    </xdr:from>
    <xdr:to>
      <xdr:col>1</xdr:col>
      <xdr:colOff>1751965</xdr:colOff>
      <xdr:row>605</xdr:row>
      <xdr:rowOff>85875</xdr:rowOff>
    </xdr:to>
    <xdr:pic>
      <xdr:nvPicPr>
        <xdr:cNvPr id="17" name="Slika 16">
          <a:extLst>
            <a:ext uri="{FF2B5EF4-FFF2-40B4-BE49-F238E27FC236}">
              <a16:creationId xmlns:a16="http://schemas.microsoft.com/office/drawing/2014/main" id="{A2AA0821-6F31-4561-97FB-4B6A3C28D0B3}"/>
            </a:ext>
          </a:extLst>
        </xdr:cNvPr>
        <xdr:cNvPicPr>
          <a:picLocks noChangeAspect="1"/>
        </xdr:cNvPicPr>
      </xdr:nvPicPr>
      <xdr:blipFill>
        <a:blip xmlns:r="http://schemas.openxmlformats.org/officeDocument/2006/relationships" r:embed="rId13"/>
        <a:stretch>
          <a:fillRect/>
        </a:stretch>
      </xdr:blipFill>
      <xdr:spPr>
        <a:xfrm>
          <a:off x="803413" y="199130477"/>
          <a:ext cx="1561465" cy="2617184"/>
        </a:xfrm>
        <a:prstGeom prst="rect">
          <a:avLst/>
        </a:prstGeom>
      </xdr:spPr>
    </xdr:pic>
    <xdr:clientData/>
  </xdr:twoCellAnchor>
  <xdr:twoCellAnchor editAs="oneCell">
    <xdr:from>
      <xdr:col>1</xdr:col>
      <xdr:colOff>198783</xdr:colOff>
      <xdr:row>556</xdr:row>
      <xdr:rowOff>165652</xdr:rowOff>
    </xdr:from>
    <xdr:to>
      <xdr:col>1</xdr:col>
      <xdr:colOff>1592608</xdr:colOff>
      <xdr:row>571</xdr:row>
      <xdr:rowOff>136323</xdr:rowOff>
    </xdr:to>
    <xdr:pic>
      <xdr:nvPicPr>
        <xdr:cNvPr id="18" name="Slika 17">
          <a:extLst>
            <a:ext uri="{FF2B5EF4-FFF2-40B4-BE49-F238E27FC236}">
              <a16:creationId xmlns:a16="http://schemas.microsoft.com/office/drawing/2014/main" id="{217ECDA4-D4FB-4B30-879E-E09A503BFF04}"/>
            </a:ext>
          </a:extLst>
        </xdr:cNvPr>
        <xdr:cNvPicPr>
          <a:picLocks noChangeAspect="1"/>
        </xdr:cNvPicPr>
      </xdr:nvPicPr>
      <xdr:blipFill>
        <a:blip xmlns:r="http://schemas.openxmlformats.org/officeDocument/2006/relationships" r:embed="rId14"/>
        <a:stretch>
          <a:fillRect/>
        </a:stretch>
      </xdr:blipFill>
      <xdr:spPr>
        <a:xfrm>
          <a:off x="811696" y="193307804"/>
          <a:ext cx="1397000" cy="2579692"/>
        </a:xfrm>
        <a:prstGeom prst="rect">
          <a:avLst/>
        </a:prstGeom>
      </xdr:spPr>
    </xdr:pic>
    <xdr:clientData/>
  </xdr:twoCellAnchor>
  <xdr:twoCellAnchor editAs="oneCell">
    <xdr:from>
      <xdr:col>1</xdr:col>
      <xdr:colOff>74543</xdr:colOff>
      <xdr:row>609</xdr:row>
      <xdr:rowOff>0</xdr:rowOff>
    </xdr:from>
    <xdr:to>
      <xdr:col>1</xdr:col>
      <xdr:colOff>2075302</xdr:colOff>
      <xdr:row>621</xdr:row>
      <xdr:rowOff>7042</xdr:rowOff>
    </xdr:to>
    <xdr:pic>
      <xdr:nvPicPr>
        <xdr:cNvPr id="19" name="Slika 18">
          <a:extLst>
            <a:ext uri="{FF2B5EF4-FFF2-40B4-BE49-F238E27FC236}">
              <a16:creationId xmlns:a16="http://schemas.microsoft.com/office/drawing/2014/main" id="{543D085F-FCA9-47BA-AFFD-81FC424EB6E7}"/>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687456" y="202733413"/>
          <a:ext cx="2000759" cy="24019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4:G21"/>
  <sheetViews>
    <sheetView showGridLines="0" view="pageBreakPreview" zoomScaleNormal="100" zoomScaleSheetLayoutView="100" workbookViewId="0"/>
  </sheetViews>
  <sheetFormatPr defaultColWidth="9.140625" defaultRowHeight="12.75"/>
  <cols>
    <col min="1" max="1" width="5.7109375" style="18" customWidth="1"/>
    <col min="2" max="2" width="9.140625" style="18"/>
    <col min="3" max="3" width="10.5703125" style="18" customWidth="1"/>
    <col min="4" max="16384" width="9.140625" style="18"/>
  </cols>
  <sheetData>
    <row r="4" spans="2:7" ht="23.25">
      <c r="E4" s="60"/>
      <c r="F4" s="60"/>
    </row>
    <row r="7" spans="2:7" ht="21" customHeight="1"/>
    <row r="8" spans="2:7" ht="29.25" customHeight="1">
      <c r="D8" s="61" t="s">
        <v>143</v>
      </c>
      <c r="E8" s="62"/>
      <c r="F8" s="62"/>
      <c r="G8" s="62"/>
    </row>
    <row r="9" spans="2:7" ht="25.5" customHeight="1"/>
    <row r="13" spans="2:7">
      <c r="B13" s="63" t="s">
        <v>309</v>
      </c>
    </row>
    <row r="15" spans="2:7" ht="37.5" customHeight="1">
      <c r="B15" s="63" t="s">
        <v>310</v>
      </c>
    </row>
    <row r="17" spans="2:2" ht="32.25" customHeight="1">
      <c r="B17" s="63" t="s">
        <v>311</v>
      </c>
    </row>
    <row r="21" spans="2:2">
      <c r="B21" s="63" t="s">
        <v>312</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2:H47"/>
  <sheetViews>
    <sheetView view="pageBreakPreview" zoomScale="115" zoomScaleNormal="120" zoomScaleSheetLayoutView="115" workbookViewId="0"/>
  </sheetViews>
  <sheetFormatPr defaultRowHeight="12.75"/>
  <cols>
    <col min="2" max="2" width="44.85546875" customWidth="1"/>
    <col min="4" max="4" width="10.85546875" customWidth="1"/>
    <col min="5" max="5" width="12.5703125" customWidth="1"/>
    <col min="6" max="6" width="18.28515625" customWidth="1"/>
  </cols>
  <sheetData>
    <row r="2" spans="1:6" ht="24.75" customHeight="1">
      <c r="A2" s="209" t="s">
        <v>415</v>
      </c>
      <c r="B2" s="195" t="s">
        <v>416</v>
      </c>
      <c r="C2" s="195" t="s">
        <v>417</v>
      </c>
      <c r="D2" s="195" t="s">
        <v>2</v>
      </c>
      <c r="E2" s="210" t="s">
        <v>418</v>
      </c>
      <c r="F2" s="211" t="s">
        <v>419</v>
      </c>
    </row>
    <row r="3" spans="1:6" ht="16.5" customHeight="1">
      <c r="A3" s="932" t="s">
        <v>467</v>
      </c>
      <c r="B3" s="933"/>
      <c r="C3" s="933"/>
      <c r="D3" s="933"/>
      <c r="E3" s="933"/>
      <c r="F3" s="934"/>
    </row>
    <row r="4" spans="1:6" ht="15">
      <c r="A4" s="113"/>
      <c r="B4" s="113"/>
      <c r="C4" s="113"/>
      <c r="D4" s="113"/>
      <c r="E4" s="113"/>
      <c r="F4" s="113"/>
    </row>
    <row r="5" spans="1:6" ht="15.75">
      <c r="A5" s="437" t="s">
        <v>471</v>
      </c>
      <c r="B5" s="474" t="s">
        <v>468</v>
      </c>
      <c r="C5" s="396"/>
      <c r="D5" s="397"/>
      <c r="E5" s="398"/>
      <c r="F5" s="399"/>
    </row>
    <row r="6" spans="1:6" ht="209.1" customHeight="1">
      <c r="A6" s="434"/>
      <c r="B6" s="400" t="s">
        <v>469</v>
      </c>
      <c r="C6" s="230"/>
      <c r="D6" s="231"/>
      <c r="E6" s="232"/>
      <c r="F6" s="231"/>
    </row>
    <row r="7" spans="1:6" ht="15.75">
      <c r="A7" s="436"/>
      <c r="B7" s="233"/>
      <c r="C7" s="234"/>
      <c r="D7" s="235"/>
      <c r="E7" s="236"/>
      <c r="F7" s="235"/>
    </row>
    <row r="8" spans="1:6" ht="15.75">
      <c r="A8" s="437" t="s">
        <v>479</v>
      </c>
      <c r="B8" s="402" t="s">
        <v>470</v>
      </c>
      <c r="C8" s="396"/>
      <c r="D8" s="397"/>
      <c r="E8" s="398"/>
      <c r="F8" s="399"/>
    </row>
    <row r="9" spans="1:6" ht="15.75">
      <c r="A9" s="434"/>
      <c r="B9" s="237"/>
      <c r="C9" s="230"/>
      <c r="D9" s="238"/>
      <c r="E9" s="239"/>
      <c r="F9" s="238"/>
    </row>
    <row r="10" spans="1:6" ht="113.1" customHeight="1">
      <c r="A10" s="435" t="s">
        <v>185</v>
      </c>
      <c r="B10" s="401" t="s">
        <v>2104</v>
      </c>
      <c r="C10" s="212" t="s">
        <v>413</v>
      </c>
      <c r="D10" s="213">
        <v>632</v>
      </c>
      <c r="E10" s="214">
        <v>0</v>
      </c>
      <c r="F10" s="215">
        <f>$D10*E10</f>
        <v>0</v>
      </c>
    </row>
    <row r="11" spans="1:6" ht="78.75">
      <c r="A11" s="435"/>
      <c r="B11" s="401" t="s">
        <v>472</v>
      </c>
      <c r="C11" s="212"/>
      <c r="D11" s="213"/>
      <c r="E11" s="214"/>
      <c r="F11" s="215"/>
    </row>
    <row r="12" spans="1:6" ht="15.75">
      <c r="A12" s="436"/>
      <c r="B12" s="216"/>
      <c r="C12" s="217"/>
      <c r="D12" s="218"/>
      <c r="E12" s="219"/>
      <c r="F12" s="220"/>
    </row>
    <row r="13" spans="1:6" ht="15.75">
      <c r="A13" s="437"/>
      <c r="B13" s="479" t="s">
        <v>473</v>
      </c>
      <c r="C13" s="475"/>
      <c r="D13" s="476"/>
      <c r="E13" s="477"/>
      <c r="F13" s="480">
        <f>SUM(F10:F12)</f>
        <v>0</v>
      </c>
    </row>
    <row r="14" spans="1:6" ht="15.75">
      <c r="A14" s="438"/>
      <c r="B14" s="225"/>
      <c r="C14" s="226"/>
      <c r="D14" s="227"/>
      <c r="E14" s="228"/>
      <c r="F14" s="229"/>
    </row>
    <row r="15" spans="1:6" ht="15.75">
      <c r="A15" s="437" t="s">
        <v>481</v>
      </c>
      <c r="B15" s="402" t="s">
        <v>474</v>
      </c>
      <c r="C15" s="475"/>
      <c r="D15" s="476"/>
      <c r="E15" s="477"/>
      <c r="F15" s="478"/>
    </row>
    <row r="16" spans="1:6" ht="15.75">
      <c r="A16" s="434"/>
      <c r="B16" s="221"/>
      <c r="C16" s="222"/>
      <c r="D16" s="223"/>
      <c r="E16" s="224"/>
      <c r="F16" s="223"/>
    </row>
    <row r="17" spans="1:6" ht="63">
      <c r="A17" s="435" t="s">
        <v>196</v>
      </c>
      <c r="B17" s="401" t="s">
        <v>1194</v>
      </c>
      <c r="C17" s="403"/>
      <c r="D17" s="404"/>
      <c r="E17" s="405"/>
      <c r="F17" s="406"/>
    </row>
    <row r="18" spans="1:6" ht="113.1" customHeight="1">
      <c r="A18" s="441"/>
      <c r="B18" s="443" t="s">
        <v>476</v>
      </c>
      <c r="C18" s="442"/>
      <c r="D18" s="404"/>
      <c r="E18" s="405"/>
      <c r="F18" s="406"/>
    </row>
    <row r="19" spans="1:6" ht="190.5" customHeight="1">
      <c r="A19" s="435"/>
      <c r="B19" s="400" t="s">
        <v>1199</v>
      </c>
      <c r="C19" s="403"/>
      <c r="D19" s="404"/>
      <c r="E19" s="405"/>
      <c r="F19" s="406"/>
    </row>
    <row r="20" spans="1:6" ht="15.75">
      <c r="A20" s="435" t="s">
        <v>1195</v>
      </c>
      <c r="B20" s="444" t="s">
        <v>1196</v>
      </c>
      <c r="C20" s="403" t="s">
        <v>475</v>
      </c>
      <c r="D20" s="404">
        <v>200</v>
      </c>
      <c r="E20" s="405">
        <v>0</v>
      </c>
      <c r="F20" s="406">
        <f>$D20*E20</f>
        <v>0</v>
      </c>
    </row>
    <row r="21" spans="1:6" ht="15.75">
      <c r="A21" s="435" t="s">
        <v>1197</v>
      </c>
      <c r="B21" s="445" t="s">
        <v>477</v>
      </c>
      <c r="C21" s="403" t="s">
        <v>1</v>
      </c>
      <c r="D21" s="404">
        <v>40</v>
      </c>
      <c r="E21" s="405">
        <v>0</v>
      </c>
      <c r="F21" s="406">
        <f>D21*E21</f>
        <v>0</v>
      </c>
    </row>
    <row r="22" spans="1:6" ht="15.75">
      <c r="A22" s="439" t="s">
        <v>1198</v>
      </c>
      <c r="B22" s="445" t="s">
        <v>478</v>
      </c>
      <c r="C22" s="403" t="s">
        <v>1</v>
      </c>
      <c r="D22" s="404">
        <v>160</v>
      </c>
      <c r="E22" s="405">
        <v>0</v>
      </c>
      <c r="F22" s="406">
        <f>D22*E22</f>
        <v>0</v>
      </c>
    </row>
    <row r="23" spans="1:6" ht="15.75">
      <c r="A23" s="435"/>
      <c r="B23" s="407"/>
      <c r="C23" s="403"/>
      <c r="D23" s="404"/>
      <c r="E23" s="405"/>
      <c r="F23" s="406"/>
    </row>
    <row r="24" spans="1:6" ht="169.5" customHeight="1">
      <c r="A24" s="435" t="s">
        <v>197</v>
      </c>
      <c r="B24" s="401" t="s">
        <v>1568</v>
      </c>
      <c r="C24" s="403"/>
      <c r="D24" s="404"/>
      <c r="E24" s="405"/>
      <c r="F24" s="406"/>
    </row>
    <row r="25" spans="1:6" ht="15.75">
      <c r="A25" s="435"/>
      <c r="B25" s="445" t="s">
        <v>480</v>
      </c>
      <c r="C25" s="403" t="s">
        <v>475</v>
      </c>
      <c r="D25" s="404">
        <v>42</v>
      </c>
      <c r="E25" s="405">
        <v>0</v>
      </c>
      <c r="F25" s="406">
        <f>$D25*E25</f>
        <v>0</v>
      </c>
    </row>
    <row r="26" spans="1:6" ht="15.75">
      <c r="A26" s="446"/>
      <c r="B26" s="401"/>
    </row>
    <row r="27" spans="1:6" ht="15.75">
      <c r="A27" s="435" t="s">
        <v>198</v>
      </c>
      <c r="B27" s="401" t="s">
        <v>482</v>
      </c>
      <c r="C27" s="403"/>
      <c r="D27" s="404"/>
      <c r="E27" s="405"/>
      <c r="F27" s="406"/>
    </row>
    <row r="28" spans="1:6" ht="47.25">
      <c r="A28" s="435"/>
      <c r="B28" s="401" t="s">
        <v>1200</v>
      </c>
      <c r="C28" s="403"/>
      <c r="D28" s="404"/>
      <c r="E28" s="405"/>
      <c r="F28" s="406"/>
    </row>
    <row r="29" spans="1:6" ht="113.1" customHeight="1">
      <c r="A29" s="435"/>
      <c r="B29" s="400" t="s">
        <v>476</v>
      </c>
      <c r="C29" s="403"/>
      <c r="D29" s="404"/>
      <c r="E29" s="405"/>
      <c r="F29" s="406"/>
    </row>
    <row r="30" spans="1:6" ht="15.75">
      <c r="A30" s="435"/>
      <c r="B30" s="445" t="s">
        <v>2150</v>
      </c>
      <c r="C30" s="403" t="s">
        <v>475</v>
      </c>
      <c r="D30" s="404">
        <v>50</v>
      </c>
      <c r="E30" s="405">
        <v>0</v>
      </c>
      <c r="F30" s="406">
        <f>$D30*E30</f>
        <v>0</v>
      </c>
    </row>
    <row r="31" spans="1:6" ht="15.75">
      <c r="A31" s="435"/>
      <c r="B31" s="445" t="s">
        <v>483</v>
      </c>
      <c r="C31" s="403" t="s">
        <v>1</v>
      </c>
      <c r="D31" s="404">
        <v>25</v>
      </c>
      <c r="E31" s="405">
        <v>0</v>
      </c>
      <c r="F31" s="406">
        <f>$D31*E31</f>
        <v>0</v>
      </c>
    </row>
    <row r="32" spans="1:6" ht="15.75">
      <c r="A32" s="435"/>
      <c r="B32" s="445" t="s">
        <v>484</v>
      </c>
      <c r="C32" s="403" t="s">
        <v>1</v>
      </c>
      <c r="D32" s="404">
        <v>25</v>
      </c>
      <c r="E32" s="405">
        <v>0</v>
      </c>
      <c r="F32" s="406">
        <f>$D32*E32</f>
        <v>0</v>
      </c>
    </row>
    <row r="33" spans="1:8" ht="15.75">
      <c r="A33" s="436"/>
      <c r="B33" s="447"/>
      <c r="C33" s="409"/>
      <c r="D33" s="448"/>
      <c r="E33" s="411"/>
      <c r="F33" s="449"/>
    </row>
    <row r="34" spans="1:8" ht="319.5" customHeight="1">
      <c r="A34" s="436" t="s">
        <v>199</v>
      </c>
      <c r="B34" s="450" t="s">
        <v>1202</v>
      </c>
      <c r="C34" s="409"/>
      <c r="D34" s="448"/>
      <c r="E34" s="411"/>
      <c r="F34" s="449"/>
    </row>
    <row r="35" spans="1:8" ht="15.75">
      <c r="A35" s="436"/>
      <c r="B35" s="450"/>
      <c r="C35" s="409" t="s">
        <v>1201</v>
      </c>
      <c r="D35" s="448">
        <v>9200</v>
      </c>
      <c r="E35" s="411">
        <v>0</v>
      </c>
      <c r="F35" s="449">
        <f>D35*E35</f>
        <v>0</v>
      </c>
      <c r="G35" s="942"/>
      <c r="H35" s="942"/>
    </row>
    <row r="36" spans="1:8" ht="15.75">
      <c r="A36" s="436"/>
      <c r="B36" s="408"/>
      <c r="C36" s="409"/>
      <c r="D36" s="410"/>
      <c r="E36" s="411"/>
      <c r="F36" s="412"/>
    </row>
    <row r="37" spans="1:8" ht="15.75">
      <c r="A37" s="437"/>
      <c r="B37" s="481" t="s">
        <v>473</v>
      </c>
      <c r="C37" s="482"/>
      <c r="D37" s="483"/>
      <c r="E37" s="484"/>
      <c r="F37" s="485">
        <f>SUM(F20:F35)</f>
        <v>0</v>
      </c>
    </row>
    <row r="38" spans="1:8" ht="15.75">
      <c r="A38" s="438"/>
      <c r="B38" s="413"/>
      <c r="C38" s="414"/>
      <c r="D38" s="415"/>
      <c r="E38" s="416"/>
      <c r="F38" s="417"/>
    </row>
    <row r="39" spans="1:8" ht="31.5">
      <c r="A39" s="440"/>
      <c r="B39" s="418" t="s">
        <v>485</v>
      </c>
      <c r="C39" s="419"/>
      <c r="D39" s="420"/>
      <c r="E39" s="421"/>
      <c r="F39" s="422"/>
    </row>
    <row r="40" spans="1:8" ht="15.75">
      <c r="A40" s="434"/>
      <c r="B40" s="423"/>
      <c r="C40" s="424"/>
      <c r="D40" s="425"/>
      <c r="E40" s="426"/>
      <c r="F40" s="425"/>
    </row>
    <row r="41" spans="1:8" ht="15.75">
      <c r="A41" s="435" t="s">
        <v>486</v>
      </c>
      <c r="B41" s="427" t="s">
        <v>487</v>
      </c>
      <c r="C41" s="403"/>
      <c r="D41" s="404"/>
      <c r="E41" s="428"/>
      <c r="F41" s="404">
        <f>SUM(F13)</f>
        <v>0</v>
      </c>
    </row>
    <row r="42" spans="1:8" ht="15.75">
      <c r="A42" s="436" t="s">
        <v>488</v>
      </c>
      <c r="B42" s="429" t="s">
        <v>489</v>
      </c>
      <c r="C42" s="409"/>
      <c r="D42" s="410"/>
      <c r="E42" s="411"/>
      <c r="F42" s="430">
        <f>F37</f>
        <v>0</v>
      </c>
    </row>
    <row r="43" spans="1:8" ht="15.75">
      <c r="A43" s="440"/>
      <c r="B43" s="431" t="s">
        <v>490</v>
      </c>
      <c r="C43" s="419"/>
      <c r="D43" s="420"/>
      <c r="E43" s="421"/>
      <c r="F43" s="432">
        <f>SUM(F41:F42)</f>
        <v>0</v>
      </c>
    </row>
    <row r="44" spans="1:8">
      <c r="A44" s="433"/>
      <c r="B44" s="433"/>
      <c r="C44" s="433"/>
      <c r="D44" s="433"/>
      <c r="E44" s="433"/>
      <c r="F44" s="433"/>
    </row>
    <row r="45" spans="1:8">
      <c r="A45" s="433"/>
      <c r="B45" s="433"/>
      <c r="C45" s="433"/>
      <c r="D45" s="433"/>
      <c r="E45" s="433"/>
      <c r="F45" s="433"/>
    </row>
    <row r="46" spans="1:8">
      <c r="A46" s="433"/>
      <c r="B46" s="433"/>
      <c r="C46" s="433"/>
      <c r="D46" s="433"/>
      <c r="E46" s="433"/>
      <c r="F46" s="433"/>
    </row>
    <row r="47" spans="1:8">
      <c r="A47" s="433"/>
      <c r="B47" s="433"/>
      <c r="C47" s="433"/>
      <c r="D47" s="433"/>
      <c r="E47" s="433"/>
      <c r="F47" s="433"/>
    </row>
  </sheetData>
  <mergeCells count="2">
    <mergeCell ref="A3:F3"/>
    <mergeCell ref="G35:H35"/>
  </mergeCells>
  <pageMargins left="0.7" right="0.7" top="0.75" bottom="0.75" header="0.3" footer="0.3"/>
  <pageSetup paperSize="9" scale="85" fitToHeight="0" orientation="portrait" r:id="rId1"/>
  <rowBreaks count="2" manualBreakCount="2">
    <brk id="13" max="5" man="1"/>
    <brk id="26"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2:H9"/>
  <sheetViews>
    <sheetView view="pageBreakPreview" zoomScale="140" zoomScaleNormal="100" zoomScaleSheetLayoutView="140" workbookViewId="0">
      <selection activeCell="H9" sqref="H9"/>
    </sheetView>
  </sheetViews>
  <sheetFormatPr defaultRowHeight="12.75"/>
  <cols>
    <col min="8" max="8" width="13.7109375" customWidth="1"/>
  </cols>
  <sheetData>
    <row r="2" spans="1:8" ht="18.75">
      <c r="A2" s="89" t="s">
        <v>1117</v>
      </c>
      <c r="B2" s="101"/>
      <c r="C2" s="91"/>
      <c r="D2" s="102"/>
      <c r="E2" s="101"/>
      <c r="F2" s="103"/>
      <c r="G2" s="103"/>
      <c r="H2" s="91"/>
    </row>
    <row r="3" spans="1:8" ht="16.5">
      <c r="A3" s="5"/>
      <c r="B3" s="104"/>
      <c r="C3" s="91"/>
      <c r="D3" s="104"/>
      <c r="E3" s="91"/>
      <c r="F3" s="103"/>
      <c r="G3" s="103"/>
      <c r="H3" s="91"/>
    </row>
    <row r="4" spans="1:8" ht="15.75">
      <c r="A4" s="90" t="s">
        <v>3</v>
      </c>
      <c r="B4" s="929" t="s">
        <v>491</v>
      </c>
      <c r="C4" s="929"/>
      <c r="D4" s="929"/>
      <c r="E4" s="929"/>
      <c r="F4" s="929"/>
      <c r="G4" s="929"/>
      <c r="H4" s="98">
        <f>'3.1. UNUTARNJA OPREMA '!F401</f>
        <v>0</v>
      </c>
    </row>
    <row r="5" spans="1:8" ht="15.75">
      <c r="A5" s="90" t="s">
        <v>4</v>
      </c>
      <c r="B5" s="929" t="s">
        <v>492</v>
      </c>
      <c r="C5" s="929"/>
      <c r="D5" s="929"/>
      <c r="E5" s="929"/>
      <c r="F5" s="929"/>
      <c r="G5" s="929"/>
      <c r="H5" s="98">
        <f>'3.2. VANJSKA OPREMA'!F28</f>
        <v>0</v>
      </c>
    </row>
    <row r="6" spans="1:8" ht="15.75">
      <c r="A6" s="90" t="s">
        <v>5</v>
      </c>
      <c r="B6" s="929" t="s">
        <v>467</v>
      </c>
      <c r="C6" s="929"/>
      <c r="D6" s="929"/>
      <c r="E6" s="929"/>
      <c r="F6" s="929"/>
      <c r="G6" s="929"/>
      <c r="H6" s="98">
        <f>'3.3. HORTIKULTURA'!F43</f>
        <v>0</v>
      </c>
    </row>
    <row r="7" spans="1:8" ht="15.75">
      <c r="A7" s="15"/>
      <c r="B7" s="105"/>
      <c r="C7" s="106"/>
      <c r="D7" s="107"/>
      <c r="E7" s="108"/>
      <c r="F7" s="108"/>
      <c r="G7" s="91"/>
      <c r="H7" s="108"/>
    </row>
    <row r="8" spans="1:8" ht="16.5">
      <c r="A8" s="5"/>
      <c r="B8" s="91"/>
      <c r="C8" s="104"/>
      <c r="D8" s="91"/>
      <c r="E8" s="103"/>
      <c r="F8" s="103"/>
      <c r="G8" s="91"/>
      <c r="H8" s="91"/>
    </row>
    <row r="9" spans="1:8" ht="16.5">
      <c r="A9" s="92"/>
      <c r="B9" s="109" t="s">
        <v>144</v>
      </c>
      <c r="C9" s="110"/>
      <c r="D9" s="111"/>
      <c r="E9" s="112"/>
      <c r="F9" s="112"/>
      <c r="G9" s="111"/>
      <c r="H9" s="100">
        <f>SUM(H4:H6)</f>
        <v>0</v>
      </c>
    </row>
  </sheetData>
  <mergeCells count="3">
    <mergeCell ref="B4:G4"/>
    <mergeCell ref="B5:G5"/>
    <mergeCell ref="B6:G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A14"/>
  <sheetViews>
    <sheetView view="pageBreakPreview" zoomScale="130" zoomScaleNormal="100" zoomScaleSheetLayoutView="130" workbookViewId="0"/>
  </sheetViews>
  <sheetFormatPr defaultRowHeight="12.75"/>
  <cols>
    <col min="1" max="1" width="114.85546875" customWidth="1"/>
  </cols>
  <sheetData>
    <row r="1" spans="1:1" ht="15.75">
      <c r="A1" s="243" t="s">
        <v>499</v>
      </c>
    </row>
    <row r="2" spans="1:1" ht="15.75">
      <c r="A2" s="244"/>
    </row>
    <row r="3" spans="1:1" ht="15.75">
      <c r="A3" s="245"/>
    </row>
    <row r="4" spans="1:1" ht="150" customHeight="1">
      <c r="A4" s="246" t="s">
        <v>500</v>
      </c>
    </row>
    <row r="5" spans="1:1" ht="196.5" customHeight="1">
      <c r="A5" s="246" t="s">
        <v>2105</v>
      </c>
    </row>
    <row r="6" spans="1:1" ht="226.5" customHeight="1">
      <c r="A6" s="246" t="s">
        <v>1558</v>
      </c>
    </row>
    <row r="7" spans="1:1" ht="152.25" customHeight="1">
      <c r="A7" s="246" t="s">
        <v>501</v>
      </c>
    </row>
    <row r="8" spans="1:1" ht="73.5" customHeight="1">
      <c r="A8" s="246" t="s">
        <v>502</v>
      </c>
    </row>
    <row r="9" spans="1:1" ht="150.75" customHeight="1">
      <c r="A9" s="247" t="s">
        <v>2106</v>
      </c>
    </row>
    <row r="10" spans="1:1" ht="152.25" customHeight="1">
      <c r="A10" s="246" t="s">
        <v>2107</v>
      </c>
    </row>
    <row r="11" spans="1:1" ht="196.5" customHeight="1">
      <c r="A11" s="246" t="s">
        <v>503</v>
      </c>
    </row>
    <row r="12" spans="1:1" ht="42.75" customHeight="1">
      <c r="A12" s="247" t="s">
        <v>504</v>
      </c>
    </row>
    <row r="13" spans="1:1" ht="183" customHeight="1">
      <c r="A13" s="246" t="s">
        <v>505</v>
      </c>
    </row>
    <row r="14" spans="1:1" ht="129.75" customHeight="1">
      <c r="A14" s="246" t="s">
        <v>2108</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F293"/>
  <sheetViews>
    <sheetView view="pageBreakPreview" zoomScale="115" zoomScaleNormal="120" zoomScaleSheetLayoutView="115" workbookViewId="0"/>
  </sheetViews>
  <sheetFormatPr defaultColWidth="8.7109375" defaultRowHeight="12.75"/>
  <cols>
    <col min="1" max="1" width="8.7109375" style="618"/>
    <col min="2" max="2" width="44.85546875" style="618" customWidth="1"/>
    <col min="3" max="4" width="8.7109375" style="618"/>
    <col min="5" max="5" width="12.5703125" style="661" customWidth="1"/>
    <col min="6" max="6" width="18.28515625" style="661" customWidth="1"/>
    <col min="7" max="16384" width="8.7109375" style="618"/>
  </cols>
  <sheetData>
    <row r="1" spans="1:6" ht="26.25" customHeight="1">
      <c r="A1" s="158" t="s">
        <v>415</v>
      </c>
      <c r="B1" s="159" t="s">
        <v>416</v>
      </c>
      <c r="C1" s="159" t="s">
        <v>417</v>
      </c>
      <c r="D1" s="159" t="s">
        <v>2</v>
      </c>
      <c r="E1" s="646" t="s">
        <v>418</v>
      </c>
      <c r="F1" s="647" t="s">
        <v>419</v>
      </c>
    </row>
    <row r="2" spans="1:6" ht="12.75" customHeight="1">
      <c r="A2" s="932" t="s">
        <v>506</v>
      </c>
      <c r="B2" s="933"/>
      <c r="C2" s="933"/>
      <c r="D2" s="933"/>
      <c r="E2" s="933"/>
      <c r="F2" s="934"/>
    </row>
    <row r="4" spans="1:6" ht="31.5">
      <c r="A4" s="248" t="s">
        <v>507</v>
      </c>
      <c r="B4" s="249" t="s">
        <v>508</v>
      </c>
      <c r="C4" s="248"/>
      <c r="D4" s="250"/>
      <c r="E4" s="648"/>
      <c r="F4" s="648"/>
    </row>
    <row r="5" spans="1:6" ht="15.75">
      <c r="A5" s="251"/>
      <c r="B5" s="147"/>
      <c r="C5" s="252"/>
      <c r="D5" s="253"/>
      <c r="E5" s="649"/>
      <c r="F5" s="650"/>
    </row>
    <row r="6" spans="1:6" ht="15.75">
      <c r="A6" s="254" t="s">
        <v>509</v>
      </c>
      <c r="B6" s="255" t="s">
        <v>510</v>
      </c>
      <c r="C6" s="90" t="s">
        <v>183</v>
      </c>
      <c r="D6" s="98">
        <f>SUM(D95:D98)</f>
        <v>341</v>
      </c>
      <c r="E6" s="651">
        <v>0</v>
      </c>
      <c r="F6" s="651">
        <f>ROUND((D6*E6),2)</f>
        <v>0</v>
      </c>
    </row>
    <row r="7" spans="1:6" ht="78.75">
      <c r="A7" s="256"/>
      <c r="B7" s="139" t="s">
        <v>511</v>
      </c>
      <c r="C7" s="252"/>
      <c r="D7" s="257"/>
      <c r="E7" s="652"/>
      <c r="F7" s="652"/>
    </row>
    <row r="8" spans="1:6" ht="15.75">
      <c r="A8" s="256"/>
      <c r="B8" s="139"/>
      <c r="C8" s="148"/>
      <c r="D8" s="257"/>
      <c r="E8" s="652"/>
      <c r="F8" s="652"/>
    </row>
    <row r="9" spans="1:6" ht="15.75" customHeight="1">
      <c r="A9" s="254" t="s">
        <v>512</v>
      </c>
      <c r="B9" s="255" t="s">
        <v>513</v>
      </c>
      <c r="C9" s="258" t="s">
        <v>183</v>
      </c>
      <c r="D9" s="98">
        <f>D6</f>
        <v>341</v>
      </c>
      <c r="E9" s="651">
        <v>0</v>
      </c>
      <c r="F9" s="651">
        <f>ROUND((D9*E9),2)</f>
        <v>0</v>
      </c>
    </row>
    <row r="10" spans="1:6" ht="47.25">
      <c r="A10" s="256"/>
      <c r="B10" s="139" t="s">
        <v>514</v>
      </c>
      <c r="C10" s="148"/>
      <c r="D10" s="257"/>
      <c r="E10" s="652"/>
      <c r="F10" s="652"/>
    </row>
    <row r="11" spans="1:6" ht="15.75">
      <c r="A11" s="256"/>
      <c r="B11" s="139"/>
      <c r="C11" s="252"/>
      <c r="D11" s="257"/>
      <c r="E11" s="652"/>
      <c r="F11" s="652"/>
    </row>
    <row r="12" spans="1:6" ht="15.75">
      <c r="A12" s="254" t="s">
        <v>515</v>
      </c>
      <c r="B12" s="259" t="s">
        <v>2110</v>
      </c>
      <c r="C12" s="252"/>
      <c r="D12" s="257"/>
      <c r="E12" s="652"/>
      <c r="F12" s="652"/>
    </row>
    <row r="13" spans="1:6" ht="18">
      <c r="B13" s="255" t="s">
        <v>516</v>
      </c>
      <c r="C13" s="90" t="s">
        <v>754</v>
      </c>
      <c r="D13" s="98">
        <v>292</v>
      </c>
      <c r="E13" s="651">
        <v>0</v>
      </c>
      <c r="F13" s="651">
        <f>ROUND((D13*E13),2)</f>
        <v>0</v>
      </c>
    </row>
    <row r="14" spans="1:6" ht="18">
      <c r="A14" s="254"/>
      <c r="B14" s="255" t="s">
        <v>2109</v>
      </c>
      <c r="C14" s="90" t="s">
        <v>754</v>
      </c>
      <c r="D14" s="98">
        <v>73</v>
      </c>
      <c r="E14" s="651">
        <v>0</v>
      </c>
      <c r="F14" s="651">
        <f>ROUND((D14*E14),2)</f>
        <v>0</v>
      </c>
    </row>
    <row r="15" spans="1:6" ht="254.1" customHeight="1">
      <c r="A15" s="256"/>
      <c r="B15" s="139" t="s">
        <v>1636</v>
      </c>
      <c r="C15" s="252"/>
      <c r="D15" s="257"/>
      <c r="E15" s="652"/>
      <c r="F15" s="652"/>
    </row>
    <row r="16" spans="1:6" ht="15.75">
      <c r="A16" s="256"/>
      <c r="B16" s="139"/>
      <c r="C16" s="148"/>
      <c r="D16" s="257"/>
      <c r="E16" s="652"/>
      <c r="F16" s="652"/>
    </row>
    <row r="17" spans="1:6" ht="18">
      <c r="A17" s="254" t="s">
        <v>517</v>
      </c>
      <c r="B17" s="255" t="s">
        <v>518</v>
      </c>
      <c r="C17" s="258" t="s">
        <v>755</v>
      </c>
      <c r="D17" s="98">
        <f>ROUND(D6*0.8,0)</f>
        <v>273</v>
      </c>
      <c r="E17" s="651">
        <v>0</v>
      </c>
      <c r="F17" s="651">
        <f>ROUND((D17*E17),2)</f>
        <v>0</v>
      </c>
    </row>
    <row r="18" spans="1:6" ht="96.75">
      <c r="A18" s="256"/>
      <c r="B18" s="139" t="s">
        <v>756</v>
      </c>
      <c r="C18" s="148"/>
      <c r="D18" s="257"/>
      <c r="E18" s="652"/>
      <c r="F18" s="652"/>
    </row>
    <row r="19" spans="1:6" ht="15.75">
      <c r="A19" s="256"/>
      <c r="B19" s="139"/>
      <c r="C19" s="252"/>
      <c r="D19" s="257"/>
      <c r="E19" s="652"/>
      <c r="F19" s="652"/>
    </row>
    <row r="20" spans="1:6" ht="18">
      <c r="A20" s="254" t="s">
        <v>519</v>
      </c>
      <c r="B20" s="255" t="s">
        <v>520</v>
      </c>
      <c r="C20" s="90" t="s">
        <v>754</v>
      </c>
      <c r="D20" s="98">
        <f>ROUND(D6*0.8*0.1,0)</f>
        <v>27</v>
      </c>
      <c r="E20" s="651">
        <v>0</v>
      </c>
      <c r="F20" s="651">
        <f>ROUND((D20*E20),2)</f>
        <v>0</v>
      </c>
    </row>
    <row r="21" spans="1:6" ht="81">
      <c r="A21" s="256"/>
      <c r="B21" s="139" t="s">
        <v>757</v>
      </c>
      <c r="C21" s="252"/>
      <c r="D21" s="257"/>
      <c r="E21" s="652"/>
      <c r="F21" s="652"/>
    </row>
    <row r="22" spans="1:6" ht="15.75">
      <c r="A22" s="256"/>
      <c r="B22" s="139"/>
      <c r="C22" s="148"/>
      <c r="D22" s="257"/>
      <c r="E22" s="652"/>
      <c r="F22" s="652"/>
    </row>
    <row r="23" spans="1:6" ht="18">
      <c r="A23" s="254" t="s">
        <v>521</v>
      </c>
      <c r="B23" s="255" t="s">
        <v>522</v>
      </c>
      <c r="C23" s="258" t="s">
        <v>754</v>
      </c>
      <c r="D23" s="98">
        <f>ROUND(D6*0.8*0.3,0)</f>
        <v>82</v>
      </c>
      <c r="E23" s="651">
        <v>0</v>
      </c>
      <c r="F23" s="651">
        <f>ROUND((D23*E23),2)</f>
        <v>0</v>
      </c>
    </row>
    <row r="24" spans="1:6" ht="81">
      <c r="A24" s="256"/>
      <c r="B24" s="139" t="s">
        <v>758</v>
      </c>
      <c r="C24" s="148"/>
      <c r="D24" s="257"/>
      <c r="E24" s="652"/>
      <c r="F24" s="652"/>
    </row>
    <row r="25" spans="1:6" ht="15.75">
      <c r="A25" s="256"/>
      <c r="B25" s="139"/>
      <c r="C25" s="252"/>
      <c r="D25" s="257"/>
      <c r="E25" s="652"/>
      <c r="F25" s="652"/>
    </row>
    <row r="26" spans="1:6" ht="18">
      <c r="A26" s="254" t="s">
        <v>523</v>
      </c>
      <c r="B26" s="259" t="s">
        <v>524</v>
      </c>
      <c r="C26" s="90" t="s">
        <v>754</v>
      </c>
      <c r="D26" s="98">
        <f>D13-D20-D23</f>
        <v>183</v>
      </c>
      <c r="E26" s="651">
        <v>0</v>
      </c>
      <c r="F26" s="651">
        <f>ROUND((D26*E26),2)</f>
        <v>0</v>
      </c>
    </row>
    <row r="27" spans="1:6" ht="110.25">
      <c r="A27" s="256"/>
      <c r="B27" s="139" t="s">
        <v>2111</v>
      </c>
      <c r="C27" s="252"/>
      <c r="D27" s="257"/>
      <c r="E27" s="652"/>
      <c r="F27" s="652"/>
    </row>
    <row r="28" spans="1:6" ht="15.75">
      <c r="A28" s="256"/>
      <c r="B28" s="139"/>
      <c r="C28" s="148"/>
      <c r="D28" s="257"/>
      <c r="E28" s="652"/>
      <c r="F28" s="652"/>
    </row>
    <row r="29" spans="1:6" ht="18">
      <c r="A29" s="254" t="s">
        <v>525</v>
      </c>
      <c r="B29" s="255" t="s">
        <v>526</v>
      </c>
      <c r="C29" s="258" t="s">
        <v>754</v>
      </c>
      <c r="D29" s="98">
        <v>365</v>
      </c>
      <c r="E29" s="651">
        <v>0</v>
      </c>
      <c r="F29" s="651">
        <f>ROUND((D29*E29),2)</f>
        <v>0</v>
      </c>
    </row>
    <row r="30" spans="1:6" ht="128.25">
      <c r="A30" s="256"/>
      <c r="B30" s="139" t="s">
        <v>1637</v>
      </c>
      <c r="C30" s="148"/>
      <c r="D30" s="257"/>
      <c r="E30" s="652"/>
      <c r="F30" s="652"/>
    </row>
    <row r="31" spans="1:6" ht="15.75">
      <c r="A31" s="256"/>
      <c r="B31" s="139"/>
      <c r="C31" s="252"/>
      <c r="D31" s="257"/>
      <c r="E31" s="652"/>
      <c r="F31" s="652"/>
    </row>
    <row r="32" spans="1:6" ht="15.75">
      <c r="A32" s="251"/>
      <c r="B32" s="147"/>
      <c r="C32" s="252"/>
      <c r="D32" s="257"/>
      <c r="E32" s="652"/>
      <c r="F32" s="652"/>
    </row>
    <row r="33" spans="1:6" ht="31.5">
      <c r="A33" s="260" t="s">
        <v>527</v>
      </c>
      <c r="B33" s="261" t="s">
        <v>528</v>
      </c>
      <c r="C33" s="262"/>
      <c r="D33" s="263"/>
      <c r="E33" s="653"/>
      <c r="F33" s="654">
        <f>SUM(F6:F31)</f>
        <v>0</v>
      </c>
    </row>
    <row r="34" spans="1:6" ht="15.75">
      <c r="A34" s="251"/>
      <c r="B34" s="147"/>
      <c r="C34" s="258"/>
      <c r="D34" s="253"/>
      <c r="E34" s="650"/>
      <c r="F34" s="650"/>
    </row>
    <row r="35" spans="1:6" ht="15.75">
      <c r="A35" s="251"/>
      <c r="B35" s="147"/>
      <c r="C35" s="258"/>
      <c r="D35" s="253"/>
      <c r="E35" s="650"/>
      <c r="F35" s="650"/>
    </row>
    <row r="36" spans="1:6" ht="15.75">
      <c r="A36" s="248" t="s">
        <v>529</v>
      </c>
      <c r="B36" s="249" t="s">
        <v>530</v>
      </c>
      <c r="C36" s="248"/>
      <c r="D36" s="250"/>
      <c r="E36" s="648"/>
      <c r="F36" s="648"/>
    </row>
    <row r="37" spans="1:6" ht="15.75">
      <c r="A37" s="251"/>
      <c r="B37" s="147"/>
      <c r="C37" s="252"/>
      <c r="D37" s="253"/>
      <c r="E37" s="649"/>
      <c r="F37" s="650"/>
    </row>
    <row r="38" spans="1:6" ht="15.75">
      <c r="A38" s="251" t="s">
        <v>531</v>
      </c>
      <c r="B38" s="146" t="s">
        <v>510</v>
      </c>
      <c r="C38" s="258" t="s">
        <v>183</v>
      </c>
      <c r="D38" s="253">
        <f>SUM(D153:D157)+D160</f>
        <v>524</v>
      </c>
      <c r="E38" s="649">
        <v>0</v>
      </c>
      <c r="F38" s="650">
        <f>ROUND((D38*E38),2)</f>
        <v>0</v>
      </c>
    </row>
    <row r="39" spans="1:6" ht="63">
      <c r="A39" s="251"/>
      <c r="B39" s="147" t="s">
        <v>532</v>
      </c>
      <c r="C39" s="252"/>
      <c r="D39" s="264"/>
      <c r="E39" s="649"/>
      <c r="F39" s="650"/>
    </row>
    <row r="40" spans="1:6" ht="15.75">
      <c r="A40" s="251"/>
      <c r="B40" s="147"/>
      <c r="C40" s="252"/>
      <c r="D40" s="264"/>
      <c r="E40" s="649"/>
      <c r="F40" s="650"/>
    </row>
    <row r="41" spans="1:6" ht="15.75">
      <c r="A41" s="251" t="s">
        <v>533</v>
      </c>
      <c r="B41" s="146" t="s">
        <v>513</v>
      </c>
      <c r="C41" s="258" t="s">
        <v>183</v>
      </c>
      <c r="D41" s="253">
        <f>D38</f>
        <v>524</v>
      </c>
      <c r="E41" s="649">
        <v>0</v>
      </c>
      <c r="F41" s="650">
        <f>ROUND((D41*E41),2)</f>
        <v>0</v>
      </c>
    </row>
    <row r="42" spans="1:6" ht="31.5">
      <c r="A42" s="251"/>
      <c r="B42" s="147" t="s">
        <v>534</v>
      </c>
      <c r="C42" s="252"/>
      <c r="D42" s="264"/>
      <c r="E42" s="649"/>
      <c r="F42" s="650"/>
    </row>
    <row r="43" spans="1:6" ht="15.75">
      <c r="A43" s="251"/>
      <c r="B43" s="147"/>
      <c r="C43" s="252"/>
      <c r="D43" s="264"/>
      <c r="E43" s="649"/>
      <c r="F43" s="650"/>
    </row>
    <row r="44" spans="1:6" ht="15.75">
      <c r="A44" s="251" t="s">
        <v>535</v>
      </c>
      <c r="B44" s="259" t="s">
        <v>2110</v>
      </c>
      <c r="C44" s="252"/>
      <c r="D44" s="264"/>
      <c r="E44" s="649"/>
      <c r="F44" s="650"/>
    </row>
    <row r="45" spans="1:6" ht="18">
      <c r="B45" s="255" t="s">
        <v>516</v>
      </c>
      <c r="C45" s="258" t="s">
        <v>754</v>
      </c>
      <c r="D45" s="253">
        <v>621.6</v>
      </c>
      <c r="E45" s="649">
        <v>0</v>
      </c>
      <c r="F45" s="650">
        <f>ROUND((D45*E45),2)</f>
        <v>0</v>
      </c>
    </row>
    <row r="46" spans="1:6" ht="18">
      <c r="A46" s="251"/>
      <c r="B46" s="255" t="s">
        <v>2109</v>
      </c>
      <c r="C46" s="258" t="s">
        <v>754</v>
      </c>
      <c r="D46" s="253">
        <v>155.4</v>
      </c>
      <c r="E46" s="649">
        <v>0</v>
      </c>
      <c r="F46" s="650">
        <f>ROUND((D46*E46),2)</f>
        <v>0</v>
      </c>
    </row>
    <row r="47" spans="1:6" ht="317.25">
      <c r="A47" s="251"/>
      <c r="B47" s="147" t="s">
        <v>1638</v>
      </c>
      <c r="C47" s="252"/>
      <c r="D47" s="264"/>
      <c r="E47" s="649"/>
      <c r="F47" s="650"/>
    </row>
    <row r="48" spans="1:6" ht="15.75">
      <c r="A48" s="251"/>
      <c r="B48" s="147"/>
      <c r="C48" s="252"/>
      <c r="D48" s="264"/>
      <c r="E48" s="649"/>
      <c r="F48" s="650"/>
    </row>
    <row r="49" spans="1:6" ht="18">
      <c r="A49" s="251" t="s">
        <v>536</v>
      </c>
      <c r="B49" s="146" t="s">
        <v>518</v>
      </c>
      <c r="C49" s="258" t="s">
        <v>755</v>
      </c>
      <c r="D49" s="253">
        <f>ROUND(D41*0.8,0)</f>
        <v>419</v>
      </c>
      <c r="E49" s="649">
        <v>0</v>
      </c>
      <c r="F49" s="650">
        <f>ROUND((D49*E49),2)</f>
        <v>0</v>
      </c>
    </row>
    <row r="50" spans="1:6" ht="96.75">
      <c r="A50" s="251"/>
      <c r="B50" s="147" t="s">
        <v>759</v>
      </c>
      <c r="C50" s="252"/>
      <c r="D50" s="264"/>
      <c r="E50" s="649"/>
      <c r="F50" s="650"/>
    </row>
    <row r="51" spans="1:6" ht="15.75">
      <c r="A51" s="251"/>
      <c r="B51" s="147"/>
      <c r="C51" s="252"/>
      <c r="D51" s="264"/>
      <c r="E51" s="649"/>
      <c r="F51" s="650"/>
    </row>
    <row r="52" spans="1:6" ht="18">
      <c r="A52" s="251" t="s">
        <v>537</v>
      </c>
      <c r="B52" s="146" t="s">
        <v>520</v>
      </c>
      <c r="C52" s="258" t="s">
        <v>754</v>
      </c>
      <c r="D52" s="253">
        <f>ROUND(D41*0.8*0.1,0)</f>
        <v>42</v>
      </c>
      <c r="E52" s="649">
        <v>0</v>
      </c>
      <c r="F52" s="650">
        <f>ROUND((D52*E52),2)</f>
        <v>0</v>
      </c>
    </row>
    <row r="53" spans="1:6" ht="81">
      <c r="A53" s="251"/>
      <c r="B53" s="147" t="s">
        <v>760</v>
      </c>
      <c r="C53" s="252"/>
      <c r="D53" s="264"/>
      <c r="E53" s="649"/>
      <c r="F53" s="650"/>
    </row>
    <row r="54" spans="1:6" ht="15.75">
      <c r="A54" s="251"/>
      <c r="B54" s="147"/>
      <c r="C54" s="252"/>
      <c r="D54" s="264"/>
      <c r="E54" s="649"/>
      <c r="F54" s="650"/>
    </row>
    <row r="55" spans="1:6" ht="18">
      <c r="A55" s="251" t="s">
        <v>538</v>
      </c>
      <c r="B55" s="146" t="s">
        <v>522</v>
      </c>
      <c r="C55" s="258" t="s">
        <v>754</v>
      </c>
      <c r="D55" s="253">
        <f>ROUND(D41*0.8*0.3,0)</f>
        <v>126</v>
      </c>
      <c r="E55" s="649">
        <v>0</v>
      </c>
      <c r="F55" s="650">
        <f>ROUND((D55*E55),2)</f>
        <v>0</v>
      </c>
    </row>
    <row r="56" spans="1:6" ht="78.75">
      <c r="A56" s="251"/>
      <c r="B56" s="147" t="s">
        <v>539</v>
      </c>
      <c r="C56" s="252"/>
      <c r="D56" s="264"/>
      <c r="E56" s="649"/>
      <c r="F56" s="650"/>
    </row>
    <row r="57" spans="1:6" ht="15.75">
      <c r="A57" s="251"/>
      <c r="B57" s="147"/>
      <c r="C57" s="252"/>
      <c r="D57" s="264"/>
      <c r="E57" s="649"/>
      <c r="F57" s="650"/>
    </row>
    <row r="58" spans="1:6" ht="18">
      <c r="A58" s="251" t="s">
        <v>540</v>
      </c>
      <c r="B58" s="146" t="s">
        <v>524</v>
      </c>
      <c r="C58" s="258" t="s">
        <v>754</v>
      </c>
      <c r="D58" s="253">
        <v>251</v>
      </c>
      <c r="E58" s="649">
        <v>0</v>
      </c>
      <c r="F58" s="650">
        <f>ROUND((D58*E58),2)</f>
        <v>0</v>
      </c>
    </row>
    <row r="59" spans="1:6" ht="189">
      <c r="A59" s="251"/>
      <c r="B59" s="147" t="s">
        <v>1639</v>
      </c>
      <c r="C59" s="252"/>
      <c r="D59" s="264"/>
      <c r="E59" s="649"/>
      <c r="F59" s="650"/>
    </row>
    <row r="60" spans="1:6" ht="15.75">
      <c r="A60" s="251"/>
      <c r="B60" s="147"/>
      <c r="C60" s="252"/>
      <c r="D60" s="264"/>
      <c r="E60" s="649"/>
      <c r="F60" s="650"/>
    </row>
    <row r="61" spans="1:6" ht="18">
      <c r="A61" s="251" t="s">
        <v>541</v>
      </c>
      <c r="B61" s="146" t="s">
        <v>526</v>
      </c>
      <c r="C61" s="258" t="s">
        <v>754</v>
      </c>
      <c r="D61" s="253">
        <v>526</v>
      </c>
      <c r="E61" s="649">
        <v>0</v>
      </c>
      <c r="F61" s="650">
        <f>ROUND((D61*E61),2)</f>
        <v>0</v>
      </c>
    </row>
    <row r="62" spans="1:6" ht="128.25">
      <c r="A62" s="251"/>
      <c r="B62" s="147" t="s">
        <v>1640</v>
      </c>
      <c r="C62" s="252"/>
      <c r="D62" s="264"/>
      <c r="E62" s="649"/>
      <c r="F62" s="650"/>
    </row>
    <row r="63" spans="1:6" ht="15.75">
      <c r="A63" s="251"/>
      <c r="B63" s="147"/>
      <c r="C63" s="252"/>
      <c r="D63" s="264"/>
      <c r="E63" s="649"/>
      <c r="F63" s="650"/>
    </row>
    <row r="64" spans="1:6" ht="31.5">
      <c r="A64" s="260" t="s">
        <v>529</v>
      </c>
      <c r="B64" s="261" t="s">
        <v>542</v>
      </c>
      <c r="C64" s="262"/>
      <c r="D64" s="263"/>
      <c r="E64" s="653"/>
      <c r="F64" s="654">
        <f>SUM(F38:F63)</f>
        <v>0</v>
      </c>
    </row>
    <row r="65" spans="1:6" ht="15.75">
      <c r="A65" s="251"/>
      <c r="B65" s="147"/>
      <c r="C65" s="258"/>
      <c r="D65" s="253"/>
      <c r="E65" s="650"/>
      <c r="F65" s="650"/>
    </row>
    <row r="66" spans="1:6" ht="15.75">
      <c r="A66" s="251"/>
      <c r="B66" s="147"/>
      <c r="C66" s="258"/>
      <c r="D66" s="253"/>
      <c r="E66" s="650"/>
      <c r="F66" s="650"/>
    </row>
    <row r="67" spans="1:6" ht="31.5">
      <c r="A67" s="248" t="s">
        <v>543</v>
      </c>
      <c r="B67" s="249" t="s">
        <v>544</v>
      </c>
      <c r="C67" s="248"/>
      <c r="D67" s="250"/>
      <c r="E67" s="648"/>
      <c r="F67" s="648"/>
    </row>
    <row r="68" spans="1:6" ht="15.75">
      <c r="A68" s="251"/>
      <c r="B68" s="147"/>
      <c r="C68" s="252"/>
      <c r="D68" s="253"/>
      <c r="E68" s="649"/>
      <c r="F68" s="650"/>
    </row>
    <row r="69" spans="1:6" ht="15.75">
      <c r="A69" s="251" t="s">
        <v>545</v>
      </c>
      <c r="B69" s="146" t="s">
        <v>546</v>
      </c>
      <c r="C69" s="258" t="s">
        <v>1</v>
      </c>
      <c r="D69" s="253">
        <v>1</v>
      </c>
      <c r="E69" s="649">
        <v>0</v>
      </c>
      <c r="F69" s="650">
        <f>ROUND((D69*E69),2)</f>
        <v>0</v>
      </c>
    </row>
    <row r="70" spans="1:6" ht="409.5">
      <c r="A70" s="251"/>
      <c r="B70" s="147" t="s">
        <v>2112</v>
      </c>
      <c r="C70" s="252"/>
      <c r="D70" s="264"/>
      <c r="E70" s="649"/>
      <c r="F70" s="650"/>
    </row>
    <row r="71" spans="1:6" ht="15.75">
      <c r="A71" s="251"/>
      <c r="B71" s="147"/>
      <c r="C71" s="252"/>
      <c r="D71" s="264"/>
      <c r="E71" s="649"/>
      <c r="F71" s="650"/>
    </row>
    <row r="72" spans="1:6" ht="18">
      <c r="A72" s="251" t="s">
        <v>547</v>
      </c>
      <c r="B72" s="146" t="s">
        <v>548</v>
      </c>
      <c r="C72" s="258" t="s">
        <v>754</v>
      </c>
      <c r="D72" s="253">
        <v>5</v>
      </c>
      <c r="E72" s="649">
        <v>0</v>
      </c>
      <c r="F72" s="650">
        <f>ROUND((D72*E72),2)</f>
        <v>0</v>
      </c>
    </row>
    <row r="73" spans="1:6" ht="126">
      <c r="A73" s="265"/>
      <c r="B73" s="147" t="s">
        <v>549</v>
      </c>
      <c r="C73" s="266"/>
      <c r="D73" s="267"/>
      <c r="E73" s="655"/>
      <c r="F73" s="656"/>
    </row>
    <row r="74" spans="1:6" ht="15.75">
      <c r="A74" s="265"/>
      <c r="B74" s="269"/>
      <c r="C74" s="266"/>
      <c r="D74" s="267"/>
      <c r="E74" s="655"/>
      <c r="F74" s="656"/>
    </row>
    <row r="75" spans="1:6" ht="31.5">
      <c r="A75" s="260" t="s">
        <v>543</v>
      </c>
      <c r="B75" s="261" t="s">
        <v>550</v>
      </c>
      <c r="C75" s="262"/>
      <c r="D75" s="263"/>
      <c r="E75" s="653"/>
      <c r="F75" s="654">
        <f>SUM(F68:F73)</f>
        <v>0</v>
      </c>
    </row>
    <row r="76" spans="1:6" ht="15.75">
      <c r="A76" s="251"/>
      <c r="B76" s="147"/>
      <c r="C76" s="258"/>
      <c r="D76" s="253"/>
      <c r="E76" s="650"/>
      <c r="F76" s="650"/>
    </row>
    <row r="77" spans="1:6" ht="15.75">
      <c r="A77" s="251"/>
      <c r="B77" s="147"/>
      <c r="C77" s="258"/>
      <c r="D77" s="253"/>
      <c r="E77" s="650"/>
      <c r="F77" s="650"/>
    </row>
    <row r="78" spans="1:6" ht="31.5">
      <c r="A78" s="248" t="s">
        <v>551</v>
      </c>
      <c r="B78" s="249" t="s">
        <v>552</v>
      </c>
      <c r="C78" s="248"/>
      <c r="D78" s="250"/>
      <c r="E78" s="648"/>
      <c r="F78" s="648"/>
    </row>
    <row r="79" spans="1:6" ht="15.75">
      <c r="A79" s="251"/>
      <c r="B79" s="147"/>
      <c r="C79" s="252"/>
      <c r="D79" s="253"/>
      <c r="E79" s="649"/>
      <c r="F79" s="650"/>
    </row>
    <row r="80" spans="1:6" ht="15.75">
      <c r="A80" s="251" t="s">
        <v>553</v>
      </c>
      <c r="B80" s="146" t="s">
        <v>554</v>
      </c>
      <c r="C80" s="258"/>
      <c r="D80" s="253"/>
      <c r="E80" s="649"/>
      <c r="F80" s="650"/>
    </row>
    <row r="81" spans="1:6" ht="292.5" customHeight="1">
      <c r="A81" s="251"/>
      <c r="B81" s="270" t="s">
        <v>555</v>
      </c>
      <c r="C81" s="252"/>
      <c r="D81" s="264"/>
      <c r="E81" s="649"/>
      <c r="F81" s="650"/>
    </row>
    <row r="82" spans="1:6" ht="299.25">
      <c r="A82" s="251"/>
      <c r="B82" s="645" t="s">
        <v>1580</v>
      </c>
      <c r="C82" s="252"/>
      <c r="D82" s="264"/>
      <c r="E82" s="649"/>
      <c r="F82" s="650"/>
    </row>
    <row r="83" spans="1:6" ht="31.5">
      <c r="A83" s="251" t="s">
        <v>556</v>
      </c>
      <c r="B83" s="146" t="s">
        <v>557</v>
      </c>
      <c r="C83" s="258" t="s">
        <v>1</v>
      </c>
      <c r="D83" s="253">
        <v>1</v>
      </c>
      <c r="E83" s="649">
        <v>0</v>
      </c>
      <c r="F83" s="650">
        <f>ROUND((D83*E83),2)</f>
        <v>0</v>
      </c>
    </row>
    <row r="84" spans="1:6" ht="15.75">
      <c r="A84" s="251"/>
      <c r="B84" s="147"/>
      <c r="C84" s="252"/>
      <c r="D84" s="264"/>
      <c r="E84" s="649"/>
      <c r="F84" s="650"/>
    </row>
    <row r="85" spans="1:6" ht="31.5">
      <c r="A85" s="251" t="s">
        <v>558</v>
      </c>
      <c r="B85" s="146" t="s">
        <v>559</v>
      </c>
      <c r="C85" s="258" t="s">
        <v>1</v>
      </c>
      <c r="D85" s="253">
        <v>1</v>
      </c>
      <c r="E85" s="649">
        <v>0</v>
      </c>
      <c r="F85" s="650">
        <f>ROUND((D85*E85),2)</f>
        <v>0</v>
      </c>
    </row>
    <row r="86" spans="1:6" ht="335.1" customHeight="1">
      <c r="A86" s="251"/>
      <c r="B86" s="270" t="s">
        <v>560</v>
      </c>
      <c r="C86" s="252"/>
      <c r="D86" s="264"/>
      <c r="E86" s="649"/>
      <c r="F86" s="650"/>
    </row>
    <row r="87" spans="1:6" ht="285.95" customHeight="1">
      <c r="A87" s="251"/>
      <c r="B87" s="645" t="s">
        <v>1674</v>
      </c>
      <c r="C87" s="252"/>
      <c r="D87" s="264"/>
      <c r="E87" s="649"/>
      <c r="F87" s="650"/>
    </row>
    <row r="88" spans="1:6" ht="141.94999999999999" customHeight="1">
      <c r="A88" s="251"/>
      <c r="B88" s="645" t="s">
        <v>1581</v>
      </c>
      <c r="C88" s="252"/>
      <c r="D88" s="264"/>
      <c r="E88" s="649"/>
      <c r="F88" s="650"/>
    </row>
    <row r="89" spans="1:6" ht="15.75">
      <c r="A89" s="271"/>
      <c r="B89" s="147"/>
      <c r="C89" s="252"/>
      <c r="D89" s="264"/>
      <c r="E89" s="657"/>
      <c r="F89" s="658"/>
    </row>
    <row r="90" spans="1:6" ht="31.5">
      <c r="A90" s="260" t="s">
        <v>551</v>
      </c>
      <c r="B90" s="261" t="s">
        <v>561</v>
      </c>
      <c r="C90" s="262"/>
      <c r="D90" s="263"/>
      <c r="E90" s="653"/>
      <c r="F90" s="654">
        <f>SUM(F80:F89)</f>
        <v>0</v>
      </c>
    </row>
    <row r="91" spans="1:6" ht="15.75">
      <c r="A91" s="251"/>
      <c r="B91" s="147"/>
      <c r="C91" s="258"/>
      <c r="D91" s="253"/>
      <c r="E91" s="649"/>
      <c r="F91" s="650"/>
    </row>
    <row r="92" spans="1:6" ht="15.75">
      <c r="A92" s="251"/>
      <c r="B92" s="147"/>
      <c r="C92" s="258"/>
      <c r="D92" s="253"/>
      <c r="E92" s="650"/>
      <c r="F92" s="650"/>
    </row>
    <row r="93" spans="1:6" ht="31.5">
      <c r="A93" s="248" t="s">
        <v>562</v>
      </c>
      <c r="B93" s="249" t="s">
        <v>563</v>
      </c>
      <c r="C93" s="248"/>
      <c r="D93" s="250"/>
      <c r="E93" s="648"/>
      <c r="F93" s="648"/>
    </row>
    <row r="94" spans="1:6" ht="15.75">
      <c r="A94" s="251"/>
      <c r="B94" s="147"/>
      <c r="C94" s="252"/>
      <c r="D94" s="253"/>
      <c r="E94" s="649"/>
      <c r="F94" s="650"/>
    </row>
    <row r="95" spans="1:6" ht="15.75">
      <c r="A95" s="251" t="s">
        <v>564</v>
      </c>
      <c r="B95" s="146" t="s">
        <v>565</v>
      </c>
      <c r="C95" s="258"/>
      <c r="D95" s="253"/>
      <c r="E95" s="649"/>
      <c r="F95" s="650"/>
    </row>
    <row r="96" spans="1:6" ht="204.95" customHeight="1">
      <c r="A96" s="251"/>
      <c r="B96" s="147" t="s">
        <v>1641</v>
      </c>
      <c r="C96" s="252"/>
      <c r="D96" s="264"/>
      <c r="E96" s="649"/>
      <c r="F96" s="650"/>
    </row>
    <row r="97" spans="1:6" ht="15.75">
      <c r="A97" s="251" t="s">
        <v>566</v>
      </c>
      <c r="B97" s="146" t="s">
        <v>567</v>
      </c>
      <c r="C97" s="258" t="s">
        <v>183</v>
      </c>
      <c r="D97" s="253">
        <f>ROUND(1.05*119.75,0)</f>
        <v>126</v>
      </c>
      <c r="E97" s="649">
        <v>0</v>
      </c>
      <c r="F97" s="650">
        <f>ROUND((D97*E97),2)</f>
        <v>0</v>
      </c>
    </row>
    <row r="98" spans="1:6" ht="15.75">
      <c r="A98" s="251" t="s">
        <v>568</v>
      </c>
      <c r="B98" s="146" t="s">
        <v>569</v>
      </c>
      <c r="C98" s="258" t="s">
        <v>183</v>
      </c>
      <c r="D98" s="253">
        <f>ROUND(1.05*204.5,0)</f>
        <v>215</v>
      </c>
      <c r="E98" s="649">
        <v>0</v>
      </c>
      <c r="F98" s="650">
        <f>ROUND((D98*E98),2)</f>
        <v>0</v>
      </c>
    </row>
    <row r="99" spans="1:6" ht="15.75">
      <c r="A99" s="251"/>
      <c r="B99" s="147"/>
      <c r="C99" s="252"/>
      <c r="D99" s="264"/>
      <c r="E99" s="657"/>
      <c r="F99" s="658"/>
    </row>
    <row r="100" spans="1:6" ht="15.75">
      <c r="A100" s="251" t="s">
        <v>570</v>
      </c>
      <c r="B100" s="146" t="s">
        <v>571</v>
      </c>
      <c r="C100" s="258"/>
      <c r="D100" s="253"/>
      <c r="E100" s="649"/>
      <c r="F100" s="650"/>
    </row>
    <row r="101" spans="1:6" ht="63">
      <c r="A101" s="251"/>
      <c r="B101" s="147" t="s">
        <v>572</v>
      </c>
      <c r="C101" s="252"/>
      <c r="D101" s="264"/>
      <c r="E101" s="657"/>
      <c r="F101" s="658"/>
    </row>
    <row r="102" spans="1:6" ht="15.75">
      <c r="A102" s="251"/>
      <c r="B102" s="147"/>
      <c r="C102" s="252"/>
      <c r="D102" s="264"/>
      <c r="E102" s="657"/>
      <c r="F102" s="658"/>
    </row>
    <row r="103" spans="1:6" ht="47.25">
      <c r="A103" s="251" t="s">
        <v>573</v>
      </c>
      <c r="B103" s="272" t="s">
        <v>1642</v>
      </c>
      <c r="C103" s="258" t="s">
        <v>1</v>
      </c>
      <c r="D103" s="253">
        <v>2</v>
      </c>
      <c r="E103" s="649">
        <v>0</v>
      </c>
      <c r="F103" s="650">
        <f>ROUND((D103*E103),2)</f>
        <v>0</v>
      </c>
    </row>
    <row r="104" spans="1:6" ht="15.75">
      <c r="A104" s="251"/>
      <c r="B104" s="273"/>
      <c r="C104" s="258"/>
      <c r="D104" s="253"/>
      <c r="E104" s="649"/>
      <c r="F104" s="650"/>
    </row>
    <row r="105" spans="1:6" ht="15.75">
      <c r="A105" s="251" t="s">
        <v>574</v>
      </c>
      <c r="B105" s="272" t="s">
        <v>575</v>
      </c>
      <c r="C105" s="258" t="s">
        <v>1</v>
      </c>
      <c r="D105" s="253">
        <v>1</v>
      </c>
      <c r="E105" s="649">
        <v>0</v>
      </c>
      <c r="F105" s="650">
        <f>ROUND((D105*E105),2)</f>
        <v>0</v>
      </c>
    </row>
    <row r="106" spans="1:6" ht="15.75">
      <c r="A106" s="274"/>
      <c r="B106" s="275"/>
      <c r="C106" s="266"/>
      <c r="D106" s="267"/>
      <c r="E106" s="659"/>
      <c r="F106" s="660"/>
    </row>
    <row r="107" spans="1:6" ht="15.75">
      <c r="A107" s="251" t="s">
        <v>576</v>
      </c>
      <c r="B107" s="276" t="s">
        <v>577</v>
      </c>
      <c r="C107" s="258" t="s">
        <v>1</v>
      </c>
      <c r="D107" s="253">
        <v>1</v>
      </c>
      <c r="E107" s="649">
        <v>0</v>
      </c>
      <c r="F107" s="650">
        <f>ROUND((D107*E107),2)</f>
        <v>0</v>
      </c>
    </row>
    <row r="108" spans="1:6" ht="15.75">
      <c r="A108" s="274"/>
      <c r="B108" s="275"/>
      <c r="C108" s="266"/>
      <c r="D108" s="267"/>
      <c r="E108" s="659"/>
      <c r="F108" s="660"/>
    </row>
    <row r="109" spans="1:6" ht="31.5">
      <c r="A109" s="251" t="s">
        <v>578</v>
      </c>
      <c r="B109" s="277" t="s">
        <v>579</v>
      </c>
      <c r="C109" s="258" t="s">
        <v>1</v>
      </c>
      <c r="D109" s="253">
        <v>2</v>
      </c>
      <c r="E109" s="649">
        <v>0</v>
      </c>
      <c r="F109" s="650">
        <f>ROUND((D109*E109),2)</f>
        <v>0</v>
      </c>
    </row>
    <row r="110" spans="1:6" ht="15.75">
      <c r="A110" s="251"/>
      <c r="B110" s="278"/>
      <c r="C110" s="258"/>
      <c r="D110" s="253"/>
      <c r="E110" s="649"/>
      <c r="F110" s="650"/>
    </row>
    <row r="111" spans="1:6" ht="15.75">
      <c r="A111" s="251" t="s">
        <v>580</v>
      </c>
      <c r="B111" s="277" t="s">
        <v>581</v>
      </c>
      <c r="C111" s="258" t="s">
        <v>1</v>
      </c>
      <c r="D111" s="253">
        <v>1</v>
      </c>
      <c r="E111" s="649">
        <v>0</v>
      </c>
      <c r="F111" s="650">
        <f>ROUND((D111*E111),2)</f>
        <v>0</v>
      </c>
    </row>
    <row r="112" spans="1:6" ht="15.75">
      <c r="A112" s="274"/>
      <c r="B112" s="275"/>
      <c r="C112" s="266"/>
      <c r="D112" s="267"/>
      <c r="E112" s="659"/>
      <c r="F112" s="660"/>
    </row>
    <row r="113" spans="1:6" ht="15.75">
      <c r="A113" s="251" t="s">
        <v>582</v>
      </c>
      <c r="B113" s="272" t="s">
        <v>583</v>
      </c>
      <c r="C113" s="258" t="s">
        <v>1</v>
      </c>
      <c r="D113" s="253">
        <v>1</v>
      </c>
      <c r="E113" s="649">
        <v>0</v>
      </c>
      <c r="F113" s="650">
        <f t="shared" ref="F113" si="0">ROUND((D113*E113),2)</f>
        <v>0</v>
      </c>
    </row>
    <row r="114" spans="1:6" ht="15.75">
      <c r="A114" s="274"/>
      <c r="B114" s="275"/>
      <c r="C114" s="266"/>
      <c r="D114" s="267"/>
      <c r="E114" s="659"/>
      <c r="F114" s="660"/>
    </row>
    <row r="115" spans="1:6" ht="31.5">
      <c r="A115" s="251" t="s">
        <v>584</v>
      </c>
      <c r="B115" s="276" t="s">
        <v>585</v>
      </c>
      <c r="C115" s="258" t="s">
        <v>1</v>
      </c>
      <c r="D115" s="253">
        <v>1</v>
      </c>
      <c r="E115" s="649">
        <v>0</v>
      </c>
      <c r="F115" s="650">
        <f>ROUND((D115*E115),2)</f>
        <v>0</v>
      </c>
    </row>
    <row r="116" spans="1:6" ht="15.75">
      <c r="A116" s="251"/>
      <c r="B116" s="279"/>
      <c r="C116" s="258"/>
      <c r="D116" s="253"/>
      <c r="E116" s="649"/>
      <c r="F116" s="650"/>
    </row>
    <row r="117" spans="1:6" ht="31.5">
      <c r="A117" s="251" t="s">
        <v>586</v>
      </c>
      <c r="B117" s="276" t="s">
        <v>587</v>
      </c>
      <c r="C117" s="258" t="s">
        <v>1</v>
      </c>
      <c r="D117" s="253">
        <v>1</v>
      </c>
      <c r="E117" s="649">
        <v>0</v>
      </c>
      <c r="F117" s="650">
        <f>ROUND((D117*E117),2)</f>
        <v>0</v>
      </c>
    </row>
    <row r="118" spans="1:6" ht="15.75">
      <c r="A118" s="251"/>
      <c r="B118" s="279"/>
      <c r="C118" s="258"/>
      <c r="D118" s="253"/>
      <c r="E118" s="649"/>
      <c r="F118" s="650"/>
    </row>
    <row r="119" spans="1:6" ht="31.5">
      <c r="A119" s="251" t="s">
        <v>588</v>
      </c>
      <c r="B119" s="276" t="s">
        <v>589</v>
      </c>
      <c r="C119" s="258" t="s">
        <v>1</v>
      </c>
      <c r="D119" s="253">
        <v>1</v>
      </c>
      <c r="E119" s="649">
        <v>0</v>
      </c>
      <c r="F119" s="650">
        <f>ROUND((D119*E119),2)</f>
        <v>0</v>
      </c>
    </row>
    <row r="120" spans="1:6" ht="15.75">
      <c r="A120" s="271"/>
      <c r="B120" s="280"/>
      <c r="C120" s="252"/>
      <c r="D120" s="264"/>
      <c r="E120" s="657"/>
      <c r="F120" s="658"/>
    </row>
    <row r="121" spans="1:6" ht="15.75">
      <c r="A121" s="251" t="s">
        <v>590</v>
      </c>
      <c r="B121" s="146" t="s">
        <v>591</v>
      </c>
      <c r="C121" s="258"/>
      <c r="D121" s="253"/>
      <c r="E121" s="649"/>
      <c r="F121" s="650"/>
    </row>
    <row r="122" spans="1:6" ht="63">
      <c r="A122" s="274"/>
      <c r="B122" s="147" t="s">
        <v>592</v>
      </c>
      <c r="C122" s="266"/>
      <c r="D122" s="267"/>
      <c r="E122" s="659"/>
      <c r="F122" s="660"/>
    </row>
    <row r="123" spans="1:6" ht="15.75">
      <c r="A123" s="265"/>
      <c r="B123" s="269"/>
      <c r="C123" s="266"/>
      <c r="D123" s="267"/>
      <c r="E123" s="659"/>
      <c r="F123" s="660"/>
    </row>
    <row r="124" spans="1:6" ht="47.25">
      <c r="A124" s="251" t="s">
        <v>593</v>
      </c>
      <c r="B124" s="281" t="s">
        <v>594</v>
      </c>
      <c r="C124" s="258" t="s">
        <v>1</v>
      </c>
      <c r="D124" s="253">
        <v>1</v>
      </c>
      <c r="E124" s="649">
        <v>0</v>
      </c>
      <c r="F124" s="650">
        <f>ROUND((D124*E124),2)</f>
        <v>0</v>
      </c>
    </row>
    <row r="125" spans="1:6" ht="15.75">
      <c r="A125" s="251"/>
      <c r="B125" s="278"/>
      <c r="C125" s="258"/>
      <c r="D125" s="253"/>
      <c r="E125" s="649"/>
      <c r="F125" s="650"/>
    </row>
    <row r="126" spans="1:6" ht="31.5">
      <c r="A126" s="251" t="s">
        <v>595</v>
      </c>
      <c r="B126" s="277" t="s">
        <v>596</v>
      </c>
      <c r="C126" s="258" t="s">
        <v>1</v>
      </c>
      <c r="D126" s="253">
        <v>2</v>
      </c>
      <c r="E126" s="649">
        <v>0</v>
      </c>
      <c r="F126" s="650">
        <f>ROUND((D126*E126),2)</f>
        <v>0</v>
      </c>
    </row>
    <row r="127" spans="1:6" ht="15.75">
      <c r="A127" s="271"/>
      <c r="B127" s="280"/>
      <c r="C127" s="252"/>
      <c r="D127" s="264"/>
      <c r="E127" s="657"/>
      <c r="F127" s="658"/>
    </row>
    <row r="128" spans="1:6" ht="31.5">
      <c r="A128" s="251" t="s">
        <v>597</v>
      </c>
      <c r="B128" s="277" t="s">
        <v>598</v>
      </c>
      <c r="C128" s="258" t="s">
        <v>1</v>
      </c>
      <c r="D128" s="253">
        <v>1</v>
      </c>
      <c r="E128" s="649">
        <v>0</v>
      </c>
      <c r="F128" s="650">
        <f>ROUND((D128*E128),2)</f>
        <v>0</v>
      </c>
    </row>
    <row r="129" spans="1:6" ht="161.1" customHeight="1">
      <c r="A129" s="265"/>
      <c r="B129" s="147" t="s">
        <v>1643</v>
      </c>
      <c r="C129" s="266"/>
      <c r="D129" s="267"/>
      <c r="E129" s="659"/>
      <c r="F129" s="660"/>
    </row>
    <row r="130" spans="1:6" ht="15.75">
      <c r="A130" s="265"/>
      <c r="B130" s="275"/>
      <c r="C130" s="282"/>
      <c r="D130" s="267"/>
      <c r="E130" s="659"/>
      <c r="F130" s="660"/>
    </row>
    <row r="131" spans="1:6" ht="15.75">
      <c r="A131" s="251" t="s">
        <v>599</v>
      </c>
      <c r="B131" s="277" t="s">
        <v>600</v>
      </c>
      <c r="C131" s="258" t="s">
        <v>1</v>
      </c>
      <c r="D131" s="253">
        <v>1</v>
      </c>
      <c r="E131" s="649">
        <v>0</v>
      </c>
      <c r="F131" s="650">
        <f>ROUND((D131*E131),2)</f>
        <v>0</v>
      </c>
    </row>
    <row r="132" spans="1:6" ht="194.1" customHeight="1">
      <c r="A132" s="265"/>
      <c r="B132" s="147" t="s">
        <v>1644</v>
      </c>
      <c r="C132" s="266"/>
      <c r="D132" s="267"/>
      <c r="E132" s="659"/>
      <c r="F132" s="660"/>
    </row>
    <row r="133" spans="1:6" ht="15.75">
      <c r="A133" s="265"/>
      <c r="B133" s="275"/>
      <c r="C133" s="282"/>
      <c r="D133" s="267"/>
      <c r="E133" s="659"/>
      <c r="F133" s="660"/>
    </row>
    <row r="134" spans="1:6" ht="15.75">
      <c r="A134" s="251" t="s">
        <v>601</v>
      </c>
      <c r="B134" s="146" t="s">
        <v>602</v>
      </c>
      <c r="C134" s="258" t="s">
        <v>183</v>
      </c>
      <c r="D134" s="253">
        <f>SUM(D95:D98)</f>
        <v>341</v>
      </c>
      <c r="E134" s="649">
        <v>0</v>
      </c>
      <c r="F134" s="650">
        <f>ROUND((D134*E134),2)</f>
        <v>0</v>
      </c>
    </row>
    <row r="135" spans="1:6" ht="204.75">
      <c r="A135" s="251"/>
      <c r="B135" s="147" t="s">
        <v>603</v>
      </c>
      <c r="C135" s="252"/>
      <c r="D135" s="264"/>
      <c r="E135" s="649"/>
      <c r="F135" s="650"/>
    </row>
    <row r="136" spans="1:6" ht="15.75">
      <c r="A136" s="251"/>
      <c r="B136" s="147"/>
      <c r="C136" s="252"/>
      <c r="D136" s="264"/>
      <c r="E136" s="649"/>
      <c r="F136" s="650"/>
    </row>
    <row r="137" spans="1:6" ht="15.75">
      <c r="A137" s="251" t="s">
        <v>604</v>
      </c>
      <c r="B137" s="146" t="s">
        <v>605</v>
      </c>
      <c r="C137" s="258" t="s">
        <v>183</v>
      </c>
      <c r="D137" s="253">
        <f>D134</f>
        <v>341</v>
      </c>
      <c r="E137" s="649">
        <v>0</v>
      </c>
      <c r="F137" s="650">
        <f>ROUND((D137*E137),2)</f>
        <v>0</v>
      </c>
    </row>
    <row r="138" spans="1:6" ht="219.95" customHeight="1">
      <c r="A138" s="251"/>
      <c r="B138" s="147" t="s">
        <v>606</v>
      </c>
      <c r="C138" s="252"/>
      <c r="D138" s="264"/>
      <c r="E138" s="649"/>
      <c r="F138" s="650"/>
    </row>
    <row r="139" spans="1:6" ht="15.75">
      <c r="A139" s="251"/>
      <c r="B139" s="147"/>
      <c r="C139" s="252"/>
      <c r="D139" s="264"/>
      <c r="E139" s="649"/>
      <c r="F139" s="650"/>
    </row>
    <row r="140" spans="1:6" ht="31.5">
      <c r="A140" s="251" t="s">
        <v>607</v>
      </c>
      <c r="B140" s="146" t="s">
        <v>608</v>
      </c>
      <c r="C140" s="258" t="s">
        <v>977</v>
      </c>
      <c r="D140" s="253">
        <v>1</v>
      </c>
      <c r="E140" s="649">
        <v>0</v>
      </c>
      <c r="F140" s="650">
        <f>ROUND((D140*E140),2)</f>
        <v>0</v>
      </c>
    </row>
    <row r="141" spans="1:6" ht="81.95" customHeight="1">
      <c r="A141" s="265"/>
      <c r="B141" s="147" t="s">
        <v>609</v>
      </c>
      <c r="C141" s="266"/>
      <c r="D141" s="267"/>
      <c r="E141" s="655"/>
      <c r="F141" s="656"/>
    </row>
    <row r="142" spans="1:6" ht="15.75">
      <c r="A142" s="265"/>
      <c r="B142" s="269"/>
      <c r="C142" s="266"/>
      <c r="D142" s="267"/>
      <c r="E142" s="655"/>
      <c r="F142" s="656"/>
    </row>
    <row r="143" spans="1:6" ht="15.75">
      <c r="A143" s="251" t="s">
        <v>610</v>
      </c>
      <c r="B143" s="146" t="s">
        <v>611</v>
      </c>
      <c r="C143" s="258" t="s">
        <v>183</v>
      </c>
      <c r="D143" s="253">
        <f>D137</f>
        <v>341</v>
      </c>
      <c r="E143" s="649">
        <v>0</v>
      </c>
      <c r="F143" s="650">
        <f>ROUND((D143*E143),2)</f>
        <v>0</v>
      </c>
    </row>
    <row r="144" spans="1:6" ht="110.25">
      <c r="A144" s="265"/>
      <c r="B144" s="147" t="s">
        <v>612</v>
      </c>
      <c r="C144" s="267"/>
      <c r="D144" s="267"/>
      <c r="E144" s="655"/>
      <c r="F144" s="656"/>
    </row>
    <row r="145" spans="1:6" ht="15.75">
      <c r="A145" s="265"/>
      <c r="B145" s="269"/>
      <c r="C145" s="266"/>
      <c r="D145" s="267"/>
      <c r="E145" s="655"/>
      <c r="F145" s="656"/>
    </row>
    <row r="146" spans="1:6" ht="31.5">
      <c r="A146" s="260" t="s">
        <v>562</v>
      </c>
      <c r="B146" s="261" t="s">
        <v>613</v>
      </c>
      <c r="C146" s="262"/>
      <c r="D146" s="263"/>
      <c r="E146" s="653"/>
      <c r="F146" s="654">
        <f>SUM(F95:F144)</f>
        <v>0</v>
      </c>
    </row>
    <row r="147" spans="1:6" ht="15.75">
      <c r="A147" s="251"/>
      <c r="B147" s="147"/>
      <c r="C147" s="258"/>
      <c r="D147" s="253"/>
      <c r="E147" s="649"/>
      <c r="F147" s="650"/>
    </row>
    <row r="148" spans="1:6" ht="15.75">
      <c r="A148" s="251"/>
      <c r="B148" s="147"/>
      <c r="C148" s="258"/>
      <c r="D148" s="253"/>
      <c r="E148" s="650"/>
      <c r="F148" s="650"/>
    </row>
    <row r="149" spans="1:6" ht="31.5">
      <c r="A149" s="248" t="s">
        <v>614</v>
      </c>
      <c r="B149" s="249" t="s">
        <v>615</v>
      </c>
      <c r="C149" s="248"/>
      <c r="D149" s="250"/>
      <c r="E149" s="648"/>
      <c r="F149" s="648"/>
    </row>
    <row r="150" spans="1:6" ht="15.75">
      <c r="A150" s="251"/>
      <c r="B150" s="147"/>
      <c r="C150" s="252"/>
      <c r="D150" s="253"/>
      <c r="E150" s="649"/>
      <c r="F150" s="650"/>
    </row>
    <row r="151" spans="1:6" ht="31.5">
      <c r="A151" s="251" t="s">
        <v>616</v>
      </c>
      <c r="B151" s="146" t="s">
        <v>617</v>
      </c>
      <c r="C151" s="258"/>
      <c r="D151" s="253"/>
      <c r="E151" s="649"/>
      <c r="F151" s="650"/>
    </row>
    <row r="152" spans="1:6" ht="327.60000000000002" customHeight="1">
      <c r="A152" s="251"/>
      <c r="B152" s="147" t="s">
        <v>2141</v>
      </c>
      <c r="C152" s="252"/>
      <c r="D152" s="264"/>
      <c r="E152" s="649"/>
      <c r="F152" s="650"/>
    </row>
    <row r="153" spans="1:6" ht="15.75">
      <c r="A153" s="251" t="s">
        <v>618</v>
      </c>
      <c r="B153" s="146" t="s">
        <v>619</v>
      </c>
      <c r="C153" s="258" t="s">
        <v>183</v>
      </c>
      <c r="D153" s="253">
        <f>ROUND(1.05*106.95,0)</f>
        <v>112</v>
      </c>
      <c r="E153" s="649">
        <v>0</v>
      </c>
      <c r="F153" s="650">
        <f t="shared" ref="F153:F156" si="1">ROUND((D153*E153),2)</f>
        <v>0</v>
      </c>
    </row>
    <row r="154" spans="1:6" ht="15.75">
      <c r="A154" s="251" t="s">
        <v>620</v>
      </c>
      <c r="B154" s="146" t="s">
        <v>621</v>
      </c>
      <c r="C154" s="258" t="s">
        <v>183</v>
      </c>
      <c r="D154" s="253">
        <f>ROUND(1.05*33.99,0)</f>
        <v>36</v>
      </c>
      <c r="E154" s="649">
        <v>0</v>
      </c>
      <c r="F154" s="650">
        <f t="shared" si="1"/>
        <v>0</v>
      </c>
    </row>
    <row r="155" spans="1:6" ht="15.75">
      <c r="A155" s="251" t="s">
        <v>622</v>
      </c>
      <c r="B155" s="146" t="s">
        <v>623</v>
      </c>
      <c r="C155" s="258" t="s">
        <v>183</v>
      </c>
      <c r="D155" s="253">
        <f>ROUND(1.05*(191.97+69.62),0)</f>
        <v>275</v>
      </c>
      <c r="E155" s="649">
        <v>0</v>
      </c>
      <c r="F155" s="650">
        <f t="shared" si="1"/>
        <v>0</v>
      </c>
    </row>
    <row r="156" spans="1:6" ht="15.75">
      <c r="A156" s="251" t="s">
        <v>624</v>
      </c>
      <c r="B156" s="146" t="s">
        <v>625</v>
      </c>
      <c r="C156" s="258" t="s">
        <v>183</v>
      </c>
      <c r="D156" s="253">
        <f>ROUND(1.05*36.75,0)</f>
        <v>39</v>
      </c>
      <c r="E156" s="649">
        <v>0</v>
      </c>
      <c r="F156" s="650">
        <f t="shared" si="1"/>
        <v>0</v>
      </c>
    </row>
    <row r="157" spans="1:6" ht="15.75">
      <c r="A157" s="251"/>
      <c r="B157" s="147"/>
      <c r="C157" s="252"/>
      <c r="D157" s="264"/>
      <c r="E157" s="657"/>
      <c r="F157" s="658"/>
    </row>
    <row r="158" spans="1:6" ht="15.75">
      <c r="A158" s="251" t="s">
        <v>626</v>
      </c>
      <c r="B158" s="146" t="s">
        <v>627</v>
      </c>
      <c r="C158" s="258"/>
      <c r="D158" s="253"/>
      <c r="E158" s="649"/>
      <c r="F158" s="650"/>
    </row>
    <row r="159" spans="1:6" ht="192.95" customHeight="1">
      <c r="A159" s="274"/>
      <c r="B159" s="147" t="s">
        <v>1645</v>
      </c>
      <c r="C159" s="266"/>
      <c r="D159" s="267"/>
      <c r="E159" s="659"/>
      <c r="F159" s="660"/>
    </row>
    <row r="160" spans="1:6" ht="15.75">
      <c r="A160" s="251" t="s">
        <v>628</v>
      </c>
      <c r="B160" s="146" t="s">
        <v>629</v>
      </c>
      <c r="C160" s="258" t="s">
        <v>183</v>
      </c>
      <c r="D160" s="253">
        <f>ROUND((1.05*(59.25)),0)</f>
        <v>62</v>
      </c>
      <c r="E160" s="649">
        <v>0</v>
      </c>
      <c r="F160" s="650">
        <f t="shared" ref="F160" si="2">ROUND((D160*E160),2)</f>
        <v>0</v>
      </c>
    </row>
    <row r="161" spans="1:6" ht="15.75">
      <c r="A161" s="265"/>
      <c r="B161" s="283"/>
      <c r="C161" s="267"/>
      <c r="D161" s="268"/>
      <c r="E161" s="655"/>
      <c r="F161" s="656"/>
    </row>
    <row r="162" spans="1:6" ht="15.75">
      <c r="A162" s="251" t="s">
        <v>630</v>
      </c>
      <c r="B162" s="284" t="s">
        <v>631</v>
      </c>
      <c r="C162" s="258" t="s">
        <v>14</v>
      </c>
      <c r="D162" s="253">
        <v>1</v>
      </c>
      <c r="E162" s="649">
        <v>0</v>
      </c>
      <c r="F162" s="650">
        <f>ROUND((D162*E162),2)</f>
        <v>0</v>
      </c>
    </row>
    <row r="163" spans="1:6" ht="409.5">
      <c r="A163" s="265"/>
      <c r="B163" s="147" t="s">
        <v>1646</v>
      </c>
      <c r="C163" s="266"/>
      <c r="D163" s="267"/>
      <c r="E163" s="655"/>
      <c r="F163" s="656"/>
    </row>
    <row r="164" spans="1:6" ht="15.75">
      <c r="A164" s="265"/>
      <c r="B164" s="285"/>
      <c r="C164" s="266"/>
      <c r="D164" s="267"/>
      <c r="E164" s="655"/>
      <c r="F164" s="656"/>
    </row>
    <row r="165" spans="1:6" ht="31.5">
      <c r="A165" s="251" t="s">
        <v>632</v>
      </c>
      <c r="B165" s="146" t="s">
        <v>633</v>
      </c>
      <c r="C165" s="258"/>
      <c r="D165" s="253"/>
      <c r="E165" s="649"/>
      <c r="F165" s="650"/>
    </row>
    <row r="166" spans="1:6" ht="315">
      <c r="A166" s="251"/>
      <c r="B166" s="140" t="s">
        <v>634</v>
      </c>
      <c r="C166" s="264"/>
      <c r="D166" s="264"/>
      <c r="E166" s="649"/>
      <c r="F166" s="650"/>
    </row>
    <row r="167" spans="1:6" ht="15.75">
      <c r="A167" s="251" t="s">
        <v>635</v>
      </c>
      <c r="B167" s="277" t="s">
        <v>636</v>
      </c>
      <c r="C167" s="258" t="s">
        <v>1</v>
      </c>
      <c r="D167" s="253">
        <v>7</v>
      </c>
      <c r="E167" s="649">
        <v>0</v>
      </c>
      <c r="F167" s="650">
        <f>ROUND((D167*E167),2)</f>
        <v>0</v>
      </c>
    </row>
    <row r="168" spans="1:6" ht="15.75">
      <c r="A168" s="251" t="s">
        <v>637</v>
      </c>
      <c r="B168" s="277" t="s">
        <v>638</v>
      </c>
      <c r="C168" s="258" t="s">
        <v>1</v>
      </c>
      <c r="D168" s="253">
        <v>4</v>
      </c>
      <c r="E168" s="649">
        <v>0</v>
      </c>
      <c r="F168" s="650">
        <f>ROUND((D168*E168),2)</f>
        <v>0</v>
      </c>
    </row>
    <row r="169" spans="1:6" ht="15.75">
      <c r="A169" s="251" t="s">
        <v>637</v>
      </c>
      <c r="B169" s="277" t="s">
        <v>639</v>
      </c>
      <c r="C169" s="258" t="s">
        <v>1</v>
      </c>
      <c r="D169" s="253">
        <v>2</v>
      </c>
      <c r="E169" s="649">
        <v>0</v>
      </c>
      <c r="F169" s="650">
        <f>ROUND((D169*E169),2)</f>
        <v>0</v>
      </c>
    </row>
    <row r="170" spans="1:6" ht="15.75">
      <c r="A170" s="251" t="s">
        <v>637</v>
      </c>
      <c r="B170" s="277" t="s">
        <v>640</v>
      </c>
      <c r="C170" s="258" t="s">
        <v>1</v>
      </c>
      <c r="D170" s="253">
        <v>1</v>
      </c>
      <c r="E170" s="649">
        <v>0</v>
      </c>
      <c r="F170" s="650">
        <f>ROUND((D170*E170),2)</f>
        <v>0</v>
      </c>
    </row>
    <row r="171" spans="1:6" ht="15.75">
      <c r="A171" s="251"/>
      <c r="B171" s="147"/>
      <c r="C171" s="264"/>
      <c r="D171" s="264"/>
      <c r="E171" s="649"/>
      <c r="F171" s="650"/>
    </row>
    <row r="172" spans="1:6" ht="31.5">
      <c r="A172" s="251" t="s">
        <v>641</v>
      </c>
      <c r="B172" s="146" t="s">
        <v>642</v>
      </c>
      <c r="C172" s="258" t="s">
        <v>1</v>
      </c>
      <c r="D172" s="253">
        <v>1</v>
      </c>
      <c r="E172" s="649">
        <v>0</v>
      </c>
      <c r="F172" s="650">
        <f>ROUND((D172*E172),2)</f>
        <v>0</v>
      </c>
    </row>
    <row r="173" spans="1:6" ht="378">
      <c r="A173" s="251"/>
      <c r="B173" s="140" t="s">
        <v>1647</v>
      </c>
      <c r="C173" s="264"/>
      <c r="D173" s="264"/>
      <c r="E173" s="649"/>
      <c r="F173" s="650"/>
    </row>
    <row r="174" spans="1:6" ht="225.6" customHeight="1">
      <c r="A174" s="251"/>
      <c r="B174" s="140" t="s">
        <v>643</v>
      </c>
      <c r="C174" s="264"/>
      <c r="D174" s="264"/>
      <c r="E174" s="649"/>
      <c r="F174" s="650"/>
    </row>
    <row r="175" spans="1:6" ht="15.75">
      <c r="A175" s="251"/>
      <c r="B175" s="286"/>
      <c r="C175" s="264"/>
      <c r="D175" s="264"/>
      <c r="E175" s="649"/>
      <c r="F175" s="650"/>
    </row>
    <row r="176" spans="1:6" ht="15.75">
      <c r="A176" s="251" t="s">
        <v>644</v>
      </c>
      <c r="B176" s="146" t="s">
        <v>645</v>
      </c>
      <c r="C176" s="258"/>
      <c r="D176" s="253"/>
      <c r="E176" s="649"/>
      <c r="F176" s="650"/>
    </row>
    <row r="177" spans="1:6" ht="94.5">
      <c r="A177" s="265"/>
      <c r="B177" s="147" t="s">
        <v>646</v>
      </c>
      <c r="C177" s="267"/>
      <c r="D177" s="267"/>
      <c r="E177" s="655"/>
      <c r="F177" s="656"/>
    </row>
    <row r="178" spans="1:6" ht="15.75">
      <c r="A178" s="251" t="s">
        <v>647</v>
      </c>
      <c r="B178" s="146" t="s">
        <v>619</v>
      </c>
      <c r="C178" s="258" t="s">
        <v>1</v>
      </c>
      <c r="D178" s="253">
        <v>1</v>
      </c>
      <c r="E178" s="649">
        <v>0</v>
      </c>
      <c r="F178" s="650">
        <f>ROUND((D178*E178),2)</f>
        <v>0</v>
      </c>
    </row>
    <row r="179" spans="1:6" ht="15.75">
      <c r="A179" s="251" t="s">
        <v>647</v>
      </c>
      <c r="B179" s="146" t="s">
        <v>623</v>
      </c>
      <c r="C179" s="258" t="s">
        <v>1</v>
      </c>
      <c r="D179" s="253">
        <v>2</v>
      </c>
      <c r="E179" s="649">
        <v>0</v>
      </c>
      <c r="F179" s="650">
        <f>ROUND((D179*E179),2)</f>
        <v>0</v>
      </c>
    </row>
    <row r="180" spans="1:6" ht="15.75">
      <c r="A180" s="274"/>
      <c r="B180" s="283"/>
      <c r="C180" s="267"/>
      <c r="D180" s="267"/>
      <c r="E180" s="659"/>
      <c r="F180" s="660"/>
    </row>
    <row r="181" spans="1:6" ht="15.75">
      <c r="A181" s="251" t="s">
        <v>648</v>
      </c>
      <c r="B181" s="146" t="s">
        <v>649</v>
      </c>
      <c r="C181" s="258" t="s">
        <v>183</v>
      </c>
      <c r="D181" s="253">
        <f>SUM(D152:D156)+D160</f>
        <v>524</v>
      </c>
      <c r="E181" s="649">
        <v>0</v>
      </c>
      <c r="F181" s="650">
        <f>ROUND((D181*E181),2)</f>
        <v>0</v>
      </c>
    </row>
    <row r="182" spans="1:6" ht="47.25">
      <c r="A182" s="251"/>
      <c r="B182" s="147" t="s">
        <v>650</v>
      </c>
      <c r="C182" s="252"/>
      <c r="D182" s="264"/>
      <c r="E182" s="649"/>
      <c r="F182" s="650"/>
    </row>
    <row r="183" spans="1:6" ht="15.75">
      <c r="A183" s="251"/>
      <c r="B183" s="147"/>
      <c r="C183" s="252"/>
      <c r="D183" s="264"/>
      <c r="E183" s="649"/>
      <c r="F183" s="650"/>
    </row>
    <row r="184" spans="1:6" ht="15.75">
      <c r="A184" s="251" t="s">
        <v>651</v>
      </c>
      <c r="B184" s="146" t="s">
        <v>652</v>
      </c>
      <c r="C184" s="258" t="s">
        <v>183</v>
      </c>
      <c r="D184" s="253">
        <f>D181</f>
        <v>524</v>
      </c>
      <c r="E184" s="649">
        <v>0</v>
      </c>
      <c r="F184" s="650">
        <f>ROUND((D184*E184),2)</f>
        <v>0</v>
      </c>
    </row>
    <row r="185" spans="1:6" ht="47.25">
      <c r="A185" s="251"/>
      <c r="B185" s="147" t="s">
        <v>653</v>
      </c>
      <c r="C185" s="252"/>
      <c r="D185" s="264"/>
      <c r="E185" s="649"/>
      <c r="F185" s="650"/>
    </row>
    <row r="186" spans="1:6" ht="15.75">
      <c r="A186" s="251"/>
      <c r="B186" s="147"/>
      <c r="C186" s="252"/>
      <c r="D186" s="264"/>
      <c r="E186" s="649"/>
      <c r="F186" s="650"/>
    </row>
    <row r="187" spans="1:6" ht="15.75">
      <c r="A187" s="251" t="s">
        <v>654</v>
      </c>
      <c r="B187" s="146" t="s">
        <v>611</v>
      </c>
      <c r="C187" s="258" t="s">
        <v>183</v>
      </c>
      <c r="D187" s="253">
        <f>D181</f>
        <v>524</v>
      </c>
      <c r="E187" s="649">
        <v>0</v>
      </c>
      <c r="F187" s="650">
        <f>ROUND((D187*E187),2)</f>
        <v>0</v>
      </c>
    </row>
    <row r="188" spans="1:6" ht="110.25">
      <c r="A188" s="265"/>
      <c r="B188" s="140" t="s">
        <v>655</v>
      </c>
      <c r="C188" s="267"/>
      <c r="D188" s="267"/>
      <c r="E188" s="655"/>
      <c r="F188" s="656"/>
    </row>
    <row r="189" spans="1:6" ht="15.75">
      <c r="A189" s="265"/>
      <c r="B189" s="140"/>
      <c r="C189" s="267"/>
      <c r="D189" s="267"/>
      <c r="E189" s="655"/>
      <c r="F189" s="656"/>
    </row>
    <row r="190" spans="1:6" ht="31.5">
      <c r="A190" s="260" t="s">
        <v>614</v>
      </c>
      <c r="B190" s="261" t="s">
        <v>656</v>
      </c>
      <c r="C190" s="262"/>
      <c r="D190" s="263"/>
      <c r="E190" s="653"/>
      <c r="F190" s="654">
        <f>SUM(F151:F188)</f>
        <v>0</v>
      </c>
    </row>
    <row r="191" spans="1:6" ht="15.75">
      <c r="A191" s="251"/>
      <c r="B191" s="147"/>
      <c r="C191" s="258"/>
      <c r="D191" s="253"/>
      <c r="E191" s="650"/>
      <c r="F191" s="650"/>
    </row>
    <row r="192" spans="1:6" ht="15.75">
      <c r="A192" s="251"/>
      <c r="B192" s="270"/>
      <c r="C192" s="264"/>
      <c r="D192" s="264"/>
      <c r="E192" s="649"/>
      <c r="F192" s="650"/>
    </row>
    <row r="193" spans="1:6" ht="31.5">
      <c r="A193" s="287" t="s">
        <v>657</v>
      </c>
      <c r="B193" s="249" t="s">
        <v>658</v>
      </c>
      <c r="C193" s="248"/>
      <c r="D193" s="250"/>
      <c r="E193" s="648"/>
      <c r="F193" s="648"/>
    </row>
    <row r="194" spans="1:6" ht="15.75">
      <c r="A194" s="251"/>
      <c r="B194" s="147"/>
      <c r="C194" s="252"/>
      <c r="D194" s="253"/>
      <c r="E194" s="649"/>
      <c r="F194" s="650"/>
    </row>
    <row r="195" spans="1:6" ht="15.75">
      <c r="A195" s="251" t="s">
        <v>659</v>
      </c>
      <c r="B195" s="146" t="s">
        <v>660</v>
      </c>
      <c r="C195" s="288"/>
      <c r="D195" s="258"/>
      <c r="E195" s="650"/>
      <c r="F195" s="650"/>
    </row>
    <row r="196" spans="1:6" ht="409.5" customHeight="1">
      <c r="A196" s="251"/>
      <c r="B196" s="943" t="s">
        <v>2142</v>
      </c>
      <c r="C196" s="252"/>
      <c r="D196" s="264"/>
      <c r="E196" s="649"/>
      <c r="F196" s="650"/>
    </row>
    <row r="197" spans="1:6" ht="19.5" customHeight="1">
      <c r="A197" s="251"/>
      <c r="B197" s="943"/>
      <c r="C197" s="252"/>
      <c r="D197" s="264"/>
      <c r="E197" s="649"/>
      <c r="F197" s="650"/>
    </row>
    <row r="198" spans="1:6" ht="15.75">
      <c r="A198" s="251" t="s">
        <v>661</v>
      </c>
      <c r="B198" s="146" t="s">
        <v>662</v>
      </c>
      <c r="C198" s="258" t="s">
        <v>183</v>
      </c>
      <c r="D198" s="253">
        <f>ROUND(1.05*15,0)</f>
        <v>16</v>
      </c>
      <c r="E198" s="649">
        <v>0</v>
      </c>
      <c r="F198" s="650">
        <f>ROUND((D198*E198),2)</f>
        <v>0</v>
      </c>
    </row>
    <row r="199" spans="1:6" ht="15.75">
      <c r="A199" s="251" t="s">
        <v>663</v>
      </c>
      <c r="B199" s="146" t="s">
        <v>664</v>
      </c>
      <c r="C199" s="258" t="s">
        <v>183</v>
      </c>
      <c r="D199" s="253">
        <f>ROUND(1.05*44.6,0)</f>
        <v>47</v>
      </c>
      <c r="E199" s="649">
        <v>0</v>
      </c>
      <c r="F199" s="650">
        <f>ROUND((D199*E199),2)</f>
        <v>0</v>
      </c>
    </row>
    <row r="200" spans="1:6" ht="15.75">
      <c r="A200" s="251" t="s">
        <v>665</v>
      </c>
      <c r="B200" s="146" t="s">
        <v>666</v>
      </c>
      <c r="C200" s="258" t="s">
        <v>183</v>
      </c>
      <c r="D200" s="253">
        <f>ROUND(1.05*76.2,0)</f>
        <v>80</v>
      </c>
      <c r="E200" s="649">
        <v>0</v>
      </c>
      <c r="F200" s="650">
        <f>ROUND((D200*E200),2)</f>
        <v>0</v>
      </c>
    </row>
    <row r="201" spans="1:6" ht="15.75">
      <c r="A201" s="251" t="s">
        <v>667</v>
      </c>
      <c r="B201" s="146" t="s">
        <v>668</v>
      </c>
      <c r="C201" s="258" t="s">
        <v>183</v>
      </c>
      <c r="D201" s="253">
        <f>ROUND(1.05*55.2,0)</f>
        <v>58</v>
      </c>
      <c r="E201" s="649">
        <v>0</v>
      </c>
      <c r="F201" s="650">
        <f>ROUND((D201*E201),2)</f>
        <v>0</v>
      </c>
    </row>
    <row r="202" spans="1:6" ht="15.75">
      <c r="A202" s="271"/>
      <c r="B202" s="147"/>
      <c r="C202" s="252"/>
      <c r="D202" s="264"/>
      <c r="E202" s="657"/>
      <c r="F202" s="658"/>
    </row>
    <row r="203" spans="1:6" ht="15.75">
      <c r="A203" s="251" t="s">
        <v>669</v>
      </c>
      <c r="B203" s="146" t="s">
        <v>670</v>
      </c>
      <c r="C203" s="288"/>
      <c r="D203" s="258"/>
      <c r="E203" s="650"/>
      <c r="F203" s="650"/>
    </row>
    <row r="204" spans="1:6" ht="309" customHeight="1">
      <c r="A204" s="251"/>
      <c r="B204" s="147" t="s">
        <v>671</v>
      </c>
      <c r="C204" s="252"/>
      <c r="D204" s="264"/>
      <c r="E204" s="649"/>
      <c r="F204" s="650"/>
    </row>
    <row r="205" spans="1:6" ht="15.75">
      <c r="A205" s="251" t="s">
        <v>672</v>
      </c>
      <c r="B205" s="146" t="s">
        <v>673</v>
      </c>
      <c r="C205" s="258" t="s">
        <v>183</v>
      </c>
      <c r="D205" s="253">
        <f>ROUND(1.05*17.5,0)</f>
        <v>18</v>
      </c>
      <c r="E205" s="649">
        <v>0</v>
      </c>
      <c r="F205" s="650">
        <f>ROUND((D205*E205),2)</f>
        <v>0</v>
      </c>
    </row>
    <row r="206" spans="1:6" ht="15.75">
      <c r="A206" s="271"/>
      <c r="B206" s="147"/>
      <c r="C206" s="252"/>
      <c r="D206" s="264"/>
      <c r="E206" s="657"/>
      <c r="F206" s="658"/>
    </row>
    <row r="207" spans="1:6" ht="15.75">
      <c r="A207" s="251" t="s">
        <v>674</v>
      </c>
      <c r="B207" s="146" t="s">
        <v>675</v>
      </c>
      <c r="C207" s="258"/>
      <c r="D207" s="253"/>
      <c r="E207" s="649"/>
      <c r="F207" s="650"/>
    </row>
    <row r="208" spans="1:6" ht="47.25">
      <c r="A208" s="251"/>
      <c r="B208" s="147" t="s">
        <v>676</v>
      </c>
      <c r="C208" s="252"/>
      <c r="D208" s="264"/>
      <c r="E208" s="657"/>
      <c r="F208" s="658"/>
    </row>
    <row r="209" spans="1:6" ht="15.75">
      <c r="A209" s="251" t="s">
        <v>677</v>
      </c>
      <c r="B209" s="272" t="s">
        <v>678</v>
      </c>
      <c r="C209" s="258" t="s">
        <v>1</v>
      </c>
      <c r="D209" s="253">
        <v>1</v>
      </c>
      <c r="E209" s="649">
        <v>0</v>
      </c>
      <c r="F209" s="650">
        <f>ROUND((D209*E209),2)</f>
        <v>0</v>
      </c>
    </row>
    <row r="210" spans="1:6" ht="15.75">
      <c r="A210" s="251" t="s">
        <v>679</v>
      </c>
      <c r="B210" s="272" t="s">
        <v>680</v>
      </c>
      <c r="C210" s="258" t="s">
        <v>1</v>
      </c>
      <c r="D210" s="253">
        <v>2</v>
      </c>
      <c r="E210" s="649">
        <v>0</v>
      </c>
      <c r="F210" s="650">
        <f>ROUND((D210*E210),2)</f>
        <v>0</v>
      </c>
    </row>
    <row r="211" spans="1:6" ht="15.75">
      <c r="A211" s="251" t="s">
        <v>681</v>
      </c>
      <c r="B211" s="272" t="s">
        <v>682</v>
      </c>
      <c r="C211" s="258" t="s">
        <v>1</v>
      </c>
      <c r="D211" s="253">
        <v>17</v>
      </c>
      <c r="E211" s="649">
        <v>0</v>
      </c>
      <c r="F211" s="650">
        <f>ROUND((D211*E211),2)</f>
        <v>0</v>
      </c>
    </row>
    <row r="212" spans="1:6" ht="15.75">
      <c r="A212" s="251" t="s">
        <v>683</v>
      </c>
      <c r="B212" s="272" t="s">
        <v>684</v>
      </c>
      <c r="C212" s="258" t="s">
        <v>1</v>
      </c>
      <c r="D212" s="253">
        <v>3</v>
      </c>
      <c r="E212" s="649">
        <v>0</v>
      </c>
      <c r="F212" s="650">
        <f>ROUND((D212*E212),2)</f>
        <v>0</v>
      </c>
    </row>
    <row r="213" spans="1:6" ht="15.75">
      <c r="A213" s="251"/>
      <c r="B213" s="147"/>
      <c r="C213" s="252"/>
      <c r="D213" s="264"/>
      <c r="E213" s="649"/>
      <c r="F213" s="650"/>
    </row>
    <row r="214" spans="1:6" ht="15.75">
      <c r="A214" s="251" t="s">
        <v>685</v>
      </c>
      <c r="B214" s="146" t="s">
        <v>686</v>
      </c>
      <c r="C214" s="258"/>
      <c r="D214" s="253"/>
      <c r="E214" s="649"/>
      <c r="F214" s="650"/>
    </row>
    <row r="215" spans="1:6" ht="47.25">
      <c r="A215" s="251"/>
      <c r="B215" s="147" t="s">
        <v>687</v>
      </c>
      <c r="C215" s="252"/>
      <c r="D215" s="264"/>
      <c r="E215" s="657"/>
      <c r="F215" s="658"/>
    </row>
    <row r="216" spans="1:6" ht="15.75">
      <c r="A216" s="251" t="s">
        <v>688</v>
      </c>
      <c r="B216" s="272" t="s">
        <v>678</v>
      </c>
      <c r="C216" s="258" t="s">
        <v>1</v>
      </c>
      <c r="D216" s="253">
        <v>1</v>
      </c>
      <c r="E216" s="649">
        <v>0</v>
      </c>
      <c r="F216" s="650">
        <f>ROUND((D216*E216),2)</f>
        <v>0</v>
      </c>
    </row>
    <row r="217" spans="1:6" ht="15.75">
      <c r="A217" s="251"/>
      <c r="B217" s="147"/>
      <c r="C217" s="252"/>
      <c r="D217" s="264"/>
      <c r="E217" s="657"/>
      <c r="F217" s="658"/>
    </row>
    <row r="218" spans="1:6" ht="15.75">
      <c r="A218" s="251" t="s">
        <v>689</v>
      </c>
      <c r="B218" s="146" t="s">
        <v>686</v>
      </c>
      <c r="C218" s="258"/>
      <c r="D218" s="253"/>
      <c r="E218" s="649"/>
      <c r="F218" s="650"/>
    </row>
    <row r="219" spans="1:6" ht="47.25">
      <c r="A219" s="251"/>
      <c r="B219" s="147" t="s">
        <v>690</v>
      </c>
      <c r="C219" s="252"/>
      <c r="D219" s="264"/>
      <c r="E219" s="657"/>
      <c r="F219" s="658"/>
    </row>
    <row r="220" spans="1:6" ht="15.75">
      <c r="A220" s="251" t="s">
        <v>691</v>
      </c>
      <c r="B220" s="272" t="s">
        <v>692</v>
      </c>
      <c r="C220" s="258" t="s">
        <v>1</v>
      </c>
      <c r="D220" s="253">
        <v>2</v>
      </c>
      <c r="E220" s="649">
        <v>0</v>
      </c>
      <c r="F220" s="650">
        <f>ROUND((D220*E220),2)</f>
        <v>0</v>
      </c>
    </row>
    <row r="221" spans="1:6" ht="15.75">
      <c r="A221" s="251"/>
      <c r="B221" s="273"/>
      <c r="C221" s="258"/>
      <c r="D221" s="253"/>
      <c r="E221" s="649"/>
      <c r="F221" s="650"/>
    </row>
    <row r="222" spans="1:6" ht="15.75">
      <c r="A222" s="251" t="s">
        <v>693</v>
      </c>
      <c r="B222" s="146" t="s">
        <v>694</v>
      </c>
      <c r="C222" s="258"/>
      <c r="D222" s="253"/>
      <c r="E222" s="649"/>
      <c r="F222" s="650"/>
    </row>
    <row r="223" spans="1:6" ht="47.25">
      <c r="A223" s="251"/>
      <c r="B223" s="147" t="s">
        <v>695</v>
      </c>
      <c r="C223" s="252"/>
      <c r="D223" s="264"/>
      <c r="E223" s="657"/>
      <c r="F223" s="658"/>
    </row>
    <row r="224" spans="1:6" ht="15.75">
      <c r="A224" s="251" t="s">
        <v>696</v>
      </c>
      <c r="B224" s="272" t="s">
        <v>697</v>
      </c>
      <c r="C224" s="258" t="s">
        <v>1</v>
      </c>
      <c r="D224" s="253">
        <v>1</v>
      </c>
      <c r="E224" s="649">
        <v>0</v>
      </c>
      <c r="F224" s="650">
        <f>ROUND((D224*E224),2)</f>
        <v>0</v>
      </c>
    </row>
    <row r="225" spans="1:6" ht="15.75">
      <c r="A225" s="271"/>
      <c r="B225" s="280"/>
      <c r="C225" s="252"/>
      <c r="D225" s="264"/>
      <c r="E225" s="657"/>
      <c r="F225" s="658"/>
    </row>
    <row r="226" spans="1:6" ht="15.75">
      <c r="A226" s="251" t="s">
        <v>698</v>
      </c>
      <c r="B226" s="146" t="s">
        <v>699</v>
      </c>
      <c r="C226" s="258" t="s">
        <v>1</v>
      </c>
      <c r="D226" s="253">
        <v>2</v>
      </c>
      <c r="E226" s="649">
        <v>0</v>
      </c>
      <c r="F226" s="650">
        <f>ROUND((D226*E226),2)</f>
        <v>0</v>
      </c>
    </row>
    <row r="227" spans="1:6" ht="110.25">
      <c r="A227" s="251"/>
      <c r="B227" s="147" t="s">
        <v>700</v>
      </c>
      <c r="C227" s="252"/>
      <c r="D227" s="264"/>
      <c r="E227" s="657"/>
      <c r="F227" s="658"/>
    </row>
    <row r="228" spans="1:6" ht="15.75">
      <c r="A228" s="271"/>
      <c r="B228" s="280"/>
      <c r="C228" s="252"/>
      <c r="D228" s="264"/>
      <c r="E228" s="657"/>
      <c r="F228" s="658"/>
    </row>
    <row r="229" spans="1:6" ht="15.75">
      <c r="A229" s="251" t="s">
        <v>701</v>
      </c>
      <c r="B229" s="146" t="s">
        <v>702</v>
      </c>
      <c r="C229" s="258" t="s">
        <v>1</v>
      </c>
      <c r="D229" s="253">
        <v>4</v>
      </c>
      <c r="E229" s="649">
        <v>0</v>
      </c>
      <c r="F229" s="650">
        <f>ROUND((D229*E229),2)</f>
        <v>0</v>
      </c>
    </row>
    <row r="230" spans="1:6" ht="142.5" customHeight="1">
      <c r="A230" s="251"/>
      <c r="B230" s="147" t="s">
        <v>1648</v>
      </c>
      <c r="C230" s="252"/>
      <c r="D230" s="264"/>
      <c r="E230" s="657"/>
      <c r="F230" s="658"/>
    </row>
    <row r="231" spans="1:6" ht="15.75">
      <c r="A231" s="271"/>
      <c r="B231" s="280"/>
      <c r="C231" s="252"/>
      <c r="D231" s="264"/>
      <c r="E231" s="657"/>
      <c r="F231" s="658"/>
    </row>
    <row r="232" spans="1:6" ht="15.75">
      <c r="A232" s="251" t="s">
        <v>703</v>
      </c>
      <c r="B232" s="146" t="s">
        <v>704</v>
      </c>
      <c r="C232" s="258"/>
      <c r="D232" s="253"/>
      <c r="E232" s="649"/>
      <c r="F232" s="650"/>
    </row>
    <row r="233" spans="1:6" ht="220.5">
      <c r="A233" s="251"/>
      <c r="B233" s="147" t="s">
        <v>705</v>
      </c>
      <c r="C233" s="252"/>
      <c r="D233" s="264"/>
      <c r="E233" s="649"/>
      <c r="F233" s="650"/>
    </row>
    <row r="234" spans="1:6" ht="15.75">
      <c r="A234" s="251" t="s">
        <v>706</v>
      </c>
      <c r="B234" s="272" t="s">
        <v>680</v>
      </c>
      <c r="C234" s="258" t="s">
        <v>1</v>
      </c>
      <c r="D234" s="253">
        <v>1</v>
      </c>
      <c r="E234" s="649">
        <v>0</v>
      </c>
      <c r="F234" s="650">
        <f>ROUND((D234*E234),2)</f>
        <v>0</v>
      </c>
    </row>
    <row r="235" spans="1:6" ht="15.75">
      <c r="A235" s="251" t="s">
        <v>707</v>
      </c>
      <c r="B235" s="272" t="s">
        <v>682</v>
      </c>
      <c r="C235" s="258" t="s">
        <v>1</v>
      </c>
      <c r="D235" s="253">
        <v>1</v>
      </c>
      <c r="E235" s="649">
        <v>0</v>
      </c>
      <c r="F235" s="650">
        <f>ROUND((D235*E235),2)</f>
        <v>0</v>
      </c>
    </row>
    <row r="236" spans="1:6" ht="15.75">
      <c r="A236" s="251"/>
      <c r="B236" s="270"/>
      <c r="C236" s="252"/>
      <c r="D236" s="264"/>
      <c r="E236" s="649"/>
      <c r="F236" s="650"/>
    </row>
    <row r="237" spans="1:6" ht="15.75">
      <c r="A237" s="251" t="s">
        <v>708</v>
      </c>
      <c r="B237" s="146" t="s">
        <v>709</v>
      </c>
      <c r="C237" s="258"/>
      <c r="D237" s="253"/>
      <c r="E237" s="649"/>
      <c r="F237" s="650"/>
    </row>
    <row r="238" spans="1:6" ht="173.25">
      <c r="A238" s="251"/>
      <c r="B238" s="147" t="s">
        <v>1649</v>
      </c>
      <c r="C238" s="252"/>
      <c r="D238" s="264"/>
      <c r="E238" s="649"/>
      <c r="F238" s="650"/>
    </row>
    <row r="239" spans="1:6" ht="15.75">
      <c r="A239" s="251" t="s">
        <v>710</v>
      </c>
      <c r="B239" s="273" t="s">
        <v>711</v>
      </c>
      <c r="C239" s="258" t="s">
        <v>1</v>
      </c>
      <c r="D239" s="253">
        <v>1</v>
      </c>
      <c r="E239" s="649">
        <v>0</v>
      </c>
      <c r="F239" s="650">
        <f>ROUND((D239*E239),2)</f>
        <v>0</v>
      </c>
    </row>
    <row r="240" spans="1:6" ht="15.75">
      <c r="A240" s="271"/>
      <c r="B240" s="147"/>
      <c r="C240" s="252"/>
      <c r="D240" s="264"/>
      <c r="E240" s="657"/>
      <c r="F240" s="658"/>
    </row>
    <row r="241" spans="1:6" ht="15.75">
      <c r="A241" s="251" t="s">
        <v>712</v>
      </c>
      <c r="B241" s="146" t="s">
        <v>602</v>
      </c>
      <c r="C241" s="258" t="s">
        <v>183</v>
      </c>
      <c r="D241" s="253">
        <f>SUM(D196:D202)+D205</f>
        <v>219</v>
      </c>
      <c r="E241" s="649">
        <v>0</v>
      </c>
      <c r="F241" s="650">
        <f>ROUND((D241*E241),2)</f>
        <v>0</v>
      </c>
    </row>
    <row r="242" spans="1:6" ht="110.25">
      <c r="A242" s="251"/>
      <c r="B242" s="147" t="s">
        <v>713</v>
      </c>
      <c r="C242" s="252"/>
      <c r="D242" s="264"/>
      <c r="E242" s="649"/>
      <c r="F242" s="650"/>
    </row>
    <row r="243" spans="1:6" ht="15.75">
      <c r="A243" s="251"/>
      <c r="B243" s="147"/>
      <c r="C243" s="252"/>
      <c r="D243" s="264"/>
      <c r="E243" s="649"/>
      <c r="F243" s="650"/>
    </row>
    <row r="244" spans="1:6" ht="15.75">
      <c r="A244" s="251" t="s">
        <v>714</v>
      </c>
      <c r="B244" s="146" t="s">
        <v>605</v>
      </c>
      <c r="C244" s="258" t="s">
        <v>183</v>
      </c>
      <c r="D244" s="253">
        <f>D241</f>
        <v>219</v>
      </c>
      <c r="E244" s="649">
        <v>0</v>
      </c>
      <c r="F244" s="650">
        <f>ROUND((D244*E244),2)</f>
        <v>0</v>
      </c>
    </row>
    <row r="245" spans="1:6" ht="236.25">
      <c r="A245" s="251"/>
      <c r="B245" s="147" t="s">
        <v>606</v>
      </c>
      <c r="C245" s="252"/>
      <c r="D245" s="264"/>
      <c r="E245" s="649"/>
      <c r="F245" s="650"/>
    </row>
    <row r="246" spans="1:6" ht="15.75">
      <c r="A246" s="251"/>
      <c r="B246" s="147"/>
      <c r="C246" s="252"/>
      <c r="D246" s="264"/>
      <c r="E246" s="649"/>
      <c r="F246" s="650"/>
    </row>
    <row r="247" spans="1:6" ht="31.5">
      <c r="A247" s="260" t="s">
        <v>657</v>
      </c>
      <c r="B247" s="261" t="s">
        <v>715</v>
      </c>
      <c r="C247" s="262"/>
      <c r="D247" s="263"/>
      <c r="E247" s="653"/>
      <c r="F247" s="654">
        <f>SUM(F196:F246)</f>
        <v>0</v>
      </c>
    </row>
    <row r="248" spans="1:6" ht="15.75">
      <c r="A248" s="251"/>
      <c r="B248" s="147"/>
      <c r="C248" s="252"/>
      <c r="D248" s="264"/>
      <c r="E248" s="649"/>
      <c r="F248" s="650"/>
    </row>
    <row r="249" spans="1:6" ht="15.75">
      <c r="A249" s="251"/>
      <c r="B249" s="147"/>
      <c r="C249" s="258"/>
      <c r="D249" s="253"/>
      <c r="E249" s="650"/>
      <c r="F249" s="650"/>
    </row>
    <row r="250" spans="1:6" ht="31.5">
      <c r="A250" s="287" t="s">
        <v>716</v>
      </c>
      <c r="B250" s="249" t="s">
        <v>717</v>
      </c>
      <c r="C250" s="248"/>
      <c r="D250" s="250"/>
      <c r="E250" s="648"/>
      <c r="F250" s="648"/>
    </row>
    <row r="251" spans="1:6" ht="15.75">
      <c r="A251" s="251"/>
      <c r="B251" s="147"/>
      <c r="C251" s="252"/>
      <c r="D251" s="253"/>
      <c r="E251" s="649"/>
      <c r="F251" s="650"/>
    </row>
    <row r="252" spans="1:6" ht="15.75">
      <c r="A252" s="251" t="s">
        <v>718</v>
      </c>
      <c r="B252" s="146" t="s">
        <v>719</v>
      </c>
      <c r="C252" s="288"/>
      <c r="D252" s="258"/>
      <c r="E252" s="650"/>
      <c r="F252" s="650"/>
    </row>
    <row r="253" spans="1:6" ht="318" customHeight="1">
      <c r="A253" s="251"/>
      <c r="B253" s="147" t="s">
        <v>2113</v>
      </c>
      <c r="C253" s="252"/>
      <c r="D253" s="264"/>
      <c r="E253" s="649"/>
      <c r="F253" s="650"/>
    </row>
    <row r="254" spans="1:6" ht="15.75">
      <c r="A254" s="251" t="s">
        <v>720</v>
      </c>
      <c r="B254" s="146" t="s">
        <v>721</v>
      </c>
      <c r="C254" s="258" t="s">
        <v>183</v>
      </c>
      <c r="D254" s="253">
        <f>ROUND(1.05*10,0)</f>
        <v>11</v>
      </c>
      <c r="E254" s="649">
        <v>0</v>
      </c>
      <c r="F254" s="650">
        <f>ROUND((D254*E254),2)</f>
        <v>0</v>
      </c>
    </row>
    <row r="255" spans="1:6" ht="15.75">
      <c r="A255" s="251" t="s">
        <v>722</v>
      </c>
      <c r="B255" s="146" t="s">
        <v>625</v>
      </c>
      <c r="C255" s="258" t="s">
        <v>183</v>
      </c>
      <c r="D255" s="253">
        <f>ROUND(1.05*80,0)</f>
        <v>84</v>
      </c>
      <c r="E255" s="649">
        <v>0</v>
      </c>
      <c r="F255" s="650">
        <f>ROUND((D255*E255),2)</f>
        <v>0</v>
      </c>
    </row>
    <row r="256" spans="1:6" ht="15.75">
      <c r="A256" s="251"/>
      <c r="B256" s="147"/>
      <c r="C256" s="252"/>
      <c r="D256" s="253"/>
      <c r="E256" s="649"/>
      <c r="F256" s="650"/>
    </row>
    <row r="257" spans="1:6" ht="15.75">
      <c r="A257" s="251" t="s">
        <v>723</v>
      </c>
      <c r="B257" s="146" t="s">
        <v>724</v>
      </c>
      <c r="C257" s="288"/>
      <c r="D257" s="258"/>
      <c r="E257" s="650"/>
      <c r="F257" s="650"/>
    </row>
    <row r="258" spans="1:6" ht="204.75">
      <c r="A258" s="251"/>
      <c r="B258" s="147" t="s">
        <v>1650</v>
      </c>
      <c r="C258" s="252"/>
      <c r="D258" s="264"/>
      <c r="E258" s="649"/>
      <c r="F258" s="650"/>
    </row>
    <row r="259" spans="1:6" ht="15.75">
      <c r="A259" s="251" t="s">
        <v>725</v>
      </c>
      <c r="B259" s="272" t="s">
        <v>726</v>
      </c>
      <c r="C259" s="258" t="s">
        <v>183</v>
      </c>
      <c r="D259" s="253">
        <f>ROUND(1.05*50,0)</f>
        <v>53</v>
      </c>
      <c r="E259" s="649">
        <v>0</v>
      </c>
      <c r="F259" s="650">
        <f>ROUND((D259*E259),2)</f>
        <v>0</v>
      </c>
    </row>
    <row r="260" spans="1:6" ht="15.75">
      <c r="A260" s="251" t="s">
        <v>727</v>
      </c>
      <c r="B260" s="272" t="s">
        <v>728</v>
      </c>
      <c r="C260" s="258" t="s">
        <v>183</v>
      </c>
      <c r="D260" s="253">
        <f>ROUND(1.05*15,0)</f>
        <v>16</v>
      </c>
      <c r="E260" s="649">
        <v>0</v>
      </c>
      <c r="F260" s="650">
        <f>ROUND((D260*E260),2)</f>
        <v>0</v>
      </c>
    </row>
    <row r="261" spans="1:6" ht="15.75">
      <c r="A261" s="251"/>
      <c r="B261" s="147"/>
      <c r="C261" s="252"/>
      <c r="D261" s="264"/>
      <c r="E261" s="649"/>
      <c r="F261" s="650"/>
    </row>
    <row r="262" spans="1:6" ht="15.75">
      <c r="A262" s="251" t="s">
        <v>729</v>
      </c>
      <c r="B262" s="146" t="s">
        <v>730</v>
      </c>
      <c r="C262" s="288" t="s">
        <v>1</v>
      </c>
      <c r="D262" s="258">
        <v>8</v>
      </c>
      <c r="E262" s="650">
        <v>0</v>
      </c>
      <c r="F262" s="650">
        <f>ROUND((D262*E262),2)</f>
        <v>0</v>
      </c>
    </row>
    <row r="263" spans="1:6" ht="110.25">
      <c r="A263" s="251"/>
      <c r="B263" s="147" t="s">
        <v>731</v>
      </c>
      <c r="C263" s="252"/>
      <c r="D263" s="264"/>
      <c r="E263" s="649"/>
      <c r="F263" s="650"/>
    </row>
    <row r="264" spans="1:6" ht="15.75">
      <c r="A264" s="251"/>
      <c r="B264" s="147"/>
      <c r="C264" s="252"/>
      <c r="D264" s="264"/>
      <c r="E264" s="649"/>
      <c r="F264" s="650"/>
    </row>
    <row r="265" spans="1:6" ht="15.75">
      <c r="A265" s="251" t="s">
        <v>732</v>
      </c>
      <c r="B265" s="146" t="s">
        <v>733</v>
      </c>
      <c r="C265" s="288" t="s">
        <v>1</v>
      </c>
      <c r="D265" s="258">
        <v>1</v>
      </c>
      <c r="E265" s="650">
        <v>0</v>
      </c>
      <c r="F265" s="650">
        <f>ROUND((D265*E265),2)</f>
        <v>0</v>
      </c>
    </row>
    <row r="266" spans="1:6" ht="110.25">
      <c r="A266" s="251"/>
      <c r="B266" s="147" t="s">
        <v>734</v>
      </c>
      <c r="C266" s="252"/>
      <c r="D266" s="264"/>
      <c r="E266" s="649"/>
      <c r="F266" s="650"/>
    </row>
    <row r="267" spans="1:6" ht="15.75">
      <c r="A267" s="251"/>
      <c r="B267" s="147"/>
      <c r="C267" s="252"/>
      <c r="D267" s="264"/>
      <c r="E267" s="649"/>
      <c r="F267" s="650"/>
    </row>
    <row r="268" spans="1:6" ht="15.75">
      <c r="A268" s="251" t="s">
        <v>735</v>
      </c>
      <c r="B268" s="146" t="s">
        <v>736</v>
      </c>
      <c r="C268" s="258"/>
      <c r="D268" s="253"/>
      <c r="E268" s="649"/>
      <c r="F268" s="650"/>
    </row>
    <row r="269" spans="1:6" ht="63">
      <c r="A269" s="251"/>
      <c r="B269" s="147" t="s">
        <v>737</v>
      </c>
      <c r="C269" s="252"/>
      <c r="D269" s="264"/>
      <c r="E269" s="649"/>
      <c r="F269" s="650"/>
    </row>
    <row r="270" spans="1:6" ht="15.75">
      <c r="A270" s="251" t="s">
        <v>738</v>
      </c>
      <c r="B270" s="146" t="s">
        <v>625</v>
      </c>
      <c r="C270" s="258" t="s">
        <v>1</v>
      </c>
      <c r="D270" s="253">
        <v>12</v>
      </c>
      <c r="E270" s="649">
        <v>0</v>
      </c>
      <c r="F270" s="650">
        <f>ROUND((D270*E270),2)</f>
        <v>0</v>
      </c>
    </row>
    <row r="271" spans="1:6" ht="15.75">
      <c r="A271" s="271"/>
      <c r="B271" s="147"/>
      <c r="C271" s="252"/>
      <c r="D271" s="264"/>
      <c r="E271" s="657"/>
      <c r="F271" s="658"/>
    </row>
    <row r="272" spans="1:6" ht="15.75">
      <c r="A272" s="251" t="s">
        <v>739</v>
      </c>
      <c r="B272" s="146" t="s">
        <v>740</v>
      </c>
      <c r="C272" s="258" t="s">
        <v>1</v>
      </c>
      <c r="D272" s="253">
        <v>4</v>
      </c>
      <c r="E272" s="649">
        <v>0</v>
      </c>
      <c r="F272" s="650">
        <f>ROUND((D272*E272),2)</f>
        <v>0</v>
      </c>
    </row>
    <row r="273" spans="1:6" ht="63">
      <c r="A273" s="251"/>
      <c r="B273" s="147" t="s">
        <v>741</v>
      </c>
      <c r="C273" s="252"/>
      <c r="D273" s="264"/>
      <c r="E273" s="649"/>
      <c r="F273" s="650"/>
    </row>
    <row r="274" spans="1:6" ht="15.75">
      <c r="A274" s="251"/>
      <c r="B274" s="147"/>
      <c r="C274" s="252"/>
      <c r="D274" s="264"/>
      <c r="E274" s="649"/>
      <c r="F274" s="650"/>
    </row>
    <row r="275" spans="1:6" ht="15.75">
      <c r="A275" s="251" t="s">
        <v>742</v>
      </c>
      <c r="B275" s="146" t="s">
        <v>704</v>
      </c>
      <c r="C275" s="258"/>
      <c r="D275" s="253"/>
      <c r="E275" s="649"/>
      <c r="F275" s="650"/>
    </row>
    <row r="276" spans="1:6" ht="220.5" customHeight="1">
      <c r="A276" s="251"/>
      <c r="B276" s="147" t="s">
        <v>705</v>
      </c>
      <c r="C276" s="252"/>
      <c r="D276" s="264"/>
      <c r="E276" s="649"/>
      <c r="F276" s="650"/>
    </row>
    <row r="277" spans="1:6" ht="15.75">
      <c r="A277" s="251" t="s">
        <v>743</v>
      </c>
      <c r="B277" s="146" t="s">
        <v>744</v>
      </c>
      <c r="C277" s="258" t="s">
        <v>1</v>
      </c>
      <c r="D277" s="253">
        <v>1</v>
      </c>
      <c r="E277" s="649">
        <v>0</v>
      </c>
      <c r="F277" s="650">
        <f>ROUND((D277*E277),2)</f>
        <v>0</v>
      </c>
    </row>
    <row r="278" spans="1:6" ht="15.75">
      <c r="A278" s="251"/>
      <c r="B278" s="270"/>
      <c r="C278" s="252"/>
      <c r="D278" s="264"/>
      <c r="E278" s="649"/>
      <c r="F278" s="650"/>
    </row>
    <row r="279" spans="1:6" ht="15.75">
      <c r="A279" s="251" t="s">
        <v>745</v>
      </c>
      <c r="B279" s="146" t="s">
        <v>746</v>
      </c>
      <c r="C279" s="258" t="s">
        <v>183</v>
      </c>
      <c r="D279" s="253">
        <f>SUM(D254:D260)</f>
        <v>164</v>
      </c>
      <c r="E279" s="649">
        <v>0</v>
      </c>
      <c r="F279" s="650">
        <f>ROUND((D279*E279),2)</f>
        <v>0</v>
      </c>
    </row>
    <row r="280" spans="1:6" ht="94.5">
      <c r="A280" s="251"/>
      <c r="B280" s="147" t="s">
        <v>1651</v>
      </c>
      <c r="C280" s="252"/>
      <c r="D280" s="264"/>
      <c r="E280" s="649"/>
      <c r="F280" s="650"/>
    </row>
    <row r="281" spans="1:6" ht="15.75">
      <c r="A281" s="251"/>
      <c r="B281" s="147"/>
      <c r="C281" s="252"/>
      <c r="D281" s="264"/>
      <c r="E281" s="649"/>
      <c r="F281" s="650"/>
    </row>
    <row r="282" spans="1:6" ht="31.5">
      <c r="A282" s="260" t="s">
        <v>716</v>
      </c>
      <c r="B282" s="261" t="s">
        <v>747</v>
      </c>
      <c r="C282" s="262"/>
      <c r="D282" s="263"/>
      <c r="E282" s="653"/>
      <c r="F282" s="654">
        <f>SUM(F253:F281)</f>
        <v>0</v>
      </c>
    </row>
    <row r="283" spans="1:6" ht="15.75">
      <c r="A283" s="251"/>
      <c r="B283" s="147"/>
      <c r="C283" s="252"/>
      <c r="D283" s="264"/>
      <c r="E283" s="649"/>
      <c r="F283" s="650"/>
    </row>
    <row r="284" spans="1:6" ht="15.75">
      <c r="A284" s="251"/>
      <c r="B284" s="147"/>
      <c r="C284" s="258"/>
      <c r="D284" s="253"/>
      <c r="E284" s="650"/>
      <c r="F284" s="650"/>
    </row>
    <row r="285" spans="1:6" ht="15.75">
      <c r="A285" s="251"/>
      <c r="B285" s="147"/>
      <c r="C285" s="252"/>
      <c r="D285" s="264"/>
      <c r="E285" s="649"/>
      <c r="F285" s="650"/>
    </row>
    <row r="286" spans="1:6" ht="15.75">
      <c r="A286" s="271"/>
      <c r="B286" s="289"/>
      <c r="C286" s="252"/>
      <c r="D286" s="264"/>
      <c r="E286" s="658"/>
      <c r="F286" s="658"/>
    </row>
    <row r="287" spans="1:6" ht="15.75">
      <c r="A287" s="248">
        <v>9</v>
      </c>
      <c r="B287" s="249" t="s">
        <v>748</v>
      </c>
      <c r="C287" s="248"/>
      <c r="D287" s="250"/>
      <c r="E287" s="648"/>
      <c r="F287" s="648"/>
    </row>
    <row r="288" spans="1:6" ht="15.75">
      <c r="A288" s="271"/>
      <c r="B288" s="289"/>
      <c r="C288" s="252"/>
      <c r="D288" s="264"/>
      <c r="E288" s="657"/>
      <c r="F288" s="658"/>
    </row>
    <row r="289" spans="1:6" ht="15.75">
      <c r="A289" s="251" t="s">
        <v>749</v>
      </c>
      <c r="B289" s="146" t="s">
        <v>750</v>
      </c>
      <c r="C289" s="288" t="s">
        <v>1</v>
      </c>
      <c r="D289" s="258">
        <v>12</v>
      </c>
      <c r="E289" s="649">
        <v>0</v>
      </c>
      <c r="F289" s="650">
        <f>ROUND((D289*E289),2)</f>
        <v>0</v>
      </c>
    </row>
    <row r="290" spans="1:6" ht="66.599999999999994" customHeight="1">
      <c r="A290" s="251"/>
      <c r="B290" s="147" t="s">
        <v>751</v>
      </c>
      <c r="C290" s="252"/>
      <c r="D290" s="264"/>
      <c r="E290" s="649"/>
      <c r="F290" s="650"/>
    </row>
    <row r="291" spans="1:6" ht="15.75">
      <c r="A291" s="251"/>
      <c r="B291" s="270"/>
      <c r="C291" s="252"/>
      <c r="D291" s="264"/>
      <c r="E291" s="649"/>
      <c r="F291" s="650"/>
    </row>
    <row r="292" spans="1:6" ht="15.75">
      <c r="A292" s="271"/>
      <c r="B292" s="289"/>
      <c r="C292" s="252"/>
      <c r="D292" s="264"/>
      <c r="E292" s="657"/>
      <c r="F292" s="658"/>
    </row>
    <row r="293" spans="1:6" ht="15.75">
      <c r="A293" s="260" t="s">
        <v>752</v>
      </c>
      <c r="B293" s="261" t="s">
        <v>753</v>
      </c>
      <c r="C293" s="262"/>
      <c r="D293" s="263"/>
      <c r="E293" s="653"/>
      <c r="F293" s="654">
        <f>SUM(F289:F292)</f>
        <v>0</v>
      </c>
    </row>
  </sheetData>
  <mergeCells count="2">
    <mergeCell ref="B196:B197"/>
    <mergeCell ref="A2:F2"/>
  </mergeCells>
  <pageMargins left="0.7" right="0.7" top="0.75" bottom="0.75" header="0.3" footer="0.3"/>
  <pageSetup paperSize="9" scale="87" fitToHeight="0" orientation="portrait" r:id="rId1"/>
  <rowBreaks count="31" manualBreakCount="31">
    <brk id="19" max="16383" man="1"/>
    <brk id="34" max="5" man="1"/>
    <brk id="54" max="5" man="1"/>
    <brk id="65" max="5" man="1"/>
    <brk id="76" max="5" man="1"/>
    <brk id="84" max="5" man="1"/>
    <brk id="90" max="5" man="1"/>
    <brk id="120" max="5" man="1"/>
    <brk id="146" max="16383" man="1"/>
    <brk id="161" max="5" man="1"/>
    <brk id="171" max="5" man="1"/>
    <brk id="175" max="5" man="1"/>
    <brk id="192" max="5" man="1"/>
    <brk id="202" max="5" man="1"/>
    <brk id="225" max="5" man="1"/>
    <brk id="236" max="5" man="1"/>
    <brk id="249" max="5" man="1"/>
    <brk id="264" max="5" man="1"/>
    <brk id="283" max="5" man="1"/>
    <brk id="310" max="16383" man="1"/>
    <brk id="344" max="16383" man="1"/>
    <brk id="418" max="16383" man="1"/>
    <brk id="479" max="16383" man="1"/>
    <brk id="525" max="16383" man="1"/>
    <brk id="590" max="16383" man="1"/>
    <brk id="652" max="16383" man="1"/>
    <brk id="700" max="16383" man="1"/>
    <brk id="762" max="16383" man="1"/>
    <brk id="828" max="16383" man="1"/>
    <brk id="898" max="16383" man="1"/>
    <brk id="97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H21"/>
  <sheetViews>
    <sheetView view="pageBreakPreview" zoomScaleNormal="100" zoomScaleSheetLayoutView="100" workbookViewId="0">
      <selection activeCell="H14" sqref="H14"/>
    </sheetView>
  </sheetViews>
  <sheetFormatPr defaultRowHeight="12.75"/>
  <cols>
    <col min="7" max="7" width="13.7109375" customWidth="1"/>
    <col min="8" max="8" width="24.7109375" customWidth="1"/>
  </cols>
  <sheetData>
    <row r="1" spans="1:8" s="4" customFormat="1" ht="32.25" customHeight="1">
      <c r="A1" s="89" t="s">
        <v>761</v>
      </c>
      <c r="B1" s="13"/>
      <c r="D1" s="14"/>
      <c r="E1" s="13"/>
      <c r="F1" s="7"/>
      <c r="G1" s="7"/>
    </row>
    <row r="2" spans="1:8" s="4" customFormat="1" ht="31.5" customHeight="1">
      <c r="A2" s="5"/>
      <c r="B2" s="6"/>
      <c r="C2" s="5"/>
      <c r="D2" s="6"/>
      <c r="E2" s="5"/>
      <c r="F2" s="7"/>
      <c r="G2" s="7"/>
      <c r="H2" s="78"/>
    </row>
    <row r="3" spans="1:8" s="4" customFormat="1" ht="30.75" customHeight="1">
      <c r="A3" s="90" t="s">
        <v>3</v>
      </c>
      <c r="B3" s="917" t="s">
        <v>508</v>
      </c>
      <c r="C3" s="917"/>
      <c r="D3" s="917"/>
      <c r="E3" s="917"/>
      <c r="F3" s="917"/>
      <c r="G3" s="917"/>
      <c r="H3" s="241">
        <f>'4.2. VODOOPSKRBA I ODVODNJA'!F33</f>
        <v>0</v>
      </c>
    </row>
    <row r="4" spans="1:8" s="4" customFormat="1" ht="30.75" customHeight="1">
      <c r="A4" s="90" t="s">
        <v>4</v>
      </c>
      <c r="B4" s="917" t="s">
        <v>530</v>
      </c>
      <c r="C4" s="917"/>
      <c r="D4" s="917"/>
      <c r="E4" s="917"/>
      <c r="F4" s="917"/>
      <c r="G4" s="917"/>
      <c r="H4" s="241">
        <f>'4.2. VODOOPSKRBA I ODVODNJA'!F64</f>
        <v>0</v>
      </c>
    </row>
    <row r="5" spans="1:8" s="4" customFormat="1" ht="30" customHeight="1">
      <c r="A5" s="90" t="s">
        <v>5</v>
      </c>
      <c r="B5" s="917" t="s">
        <v>544</v>
      </c>
      <c r="C5" s="917"/>
      <c r="D5" s="917"/>
      <c r="E5" s="917"/>
      <c r="F5" s="917"/>
      <c r="G5" s="917"/>
      <c r="H5" s="241">
        <f>'4.2. VODOOPSKRBA I ODVODNJA'!F75</f>
        <v>0</v>
      </c>
    </row>
    <row r="6" spans="1:8" s="4" customFormat="1" ht="29.25" customHeight="1">
      <c r="A6" s="90" t="s">
        <v>6</v>
      </c>
      <c r="B6" s="917" t="s">
        <v>552</v>
      </c>
      <c r="C6" s="917"/>
      <c r="D6" s="917"/>
      <c r="E6" s="917"/>
      <c r="F6" s="917"/>
      <c r="G6" s="917"/>
      <c r="H6" s="241">
        <f>'4.2. VODOOPSKRBA I ODVODNJA'!F90</f>
        <v>0</v>
      </c>
    </row>
    <row r="7" spans="1:8" s="4" customFormat="1" ht="30" customHeight="1">
      <c r="A7" s="90" t="s">
        <v>7</v>
      </c>
      <c r="B7" s="917" t="s">
        <v>762</v>
      </c>
      <c r="C7" s="917"/>
      <c r="D7" s="917"/>
      <c r="E7" s="917"/>
      <c r="F7" s="917"/>
      <c r="G7" s="917"/>
      <c r="H7" s="241">
        <f>'4.2. VODOOPSKRBA I ODVODNJA'!F146</f>
        <v>0</v>
      </c>
    </row>
    <row r="8" spans="1:8" s="4" customFormat="1" ht="30" customHeight="1">
      <c r="A8" s="90" t="s">
        <v>8</v>
      </c>
      <c r="B8" s="917" t="s">
        <v>763</v>
      </c>
      <c r="C8" s="917"/>
      <c r="D8" s="917"/>
      <c r="E8" s="917"/>
      <c r="F8" s="917"/>
      <c r="G8" s="917"/>
      <c r="H8" s="241">
        <f>'4.2. VODOOPSKRBA I ODVODNJA'!F190</f>
        <v>0</v>
      </c>
    </row>
    <row r="9" spans="1:8" s="4" customFormat="1" ht="30" customHeight="1">
      <c r="A9" s="90" t="s">
        <v>280</v>
      </c>
      <c r="B9" s="917" t="s">
        <v>764</v>
      </c>
      <c r="C9" s="917"/>
      <c r="D9" s="917"/>
      <c r="E9" s="917"/>
      <c r="F9" s="917"/>
      <c r="G9" s="917"/>
      <c r="H9" s="241">
        <f>'4.2. VODOOPSKRBA I ODVODNJA'!F247</f>
        <v>0</v>
      </c>
    </row>
    <row r="10" spans="1:8" s="4" customFormat="1" ht="30" customHeight="1">
      <c r="A10" s="90" t="s">
        <v>302</v>
      </c>
      <c r="B10" s="917" t="s">
        <v>765</v>
      </c>
      <c r="C10" s="917"/>
      <c r="D10" s="917"/>
      <c r="E10" s="917"/>
      <c r="F10" s="917"/>
      <c r="G10" s="917"/>
      <c r="H10" s="241">
        <f>'4.2. VODOOPSKRBA I ODVODNJA'!F282</f>
        <v>0</v>
      </c>
    </row>
    <row r="11" spans="1:8" s="4" customFormat="1" ht="30" customHeight="1">
      <c r="A11" s="90" t="s">
        <v>304</v>
      </c>
      <c r="B11" s="917" t="s">
        <v>753</v>
      </c>
      <c r="C11" s="917"/>
      <c r="D11" s="917"/>
      <c r="E11" s="917"/>
      <c r="F11" s="917"/>
      <c r="G11" s="917"/>
      <c r="H11" s="241">
        <f>'4.2. VODOOPSKRBA I ODVODNJA'!F293</f>
        <v>0</v>
      </c>
    </row>
    <row r="12" spans="1:8" s="4" customFormat="1" ht="21" customHeight="1">
      <c r="A12" s="15"/>
      <c r="B12" s="8"/>
      <c r="C12" s="9"/>
      <c r="D12" s="10"/>
      <c r="E12" s="11"/>
      <c r="F12" s="11"/>
      <c r="H12" s="242"/>
    </row>
    <row r="13" spans="1:8" s="4" customFormat="1" ht="14.25">
      <c r="A13" s="5"/>
      <c r="B13" s="5"/>
      <c r="C13" s="6"/>
      <c r="D13" s="5"/>
      <c r="E13" s="7"/>
      <c r="F13" s="7"/>
      <c r="H13" s="23"/>
    </row>
    <row r="14" spans="1:8" s="4" customFormat="1" ht="30.75" customHeight="1">
      <c r="A14" s="92"/>
      <c r="B14" s="93" t="s">
        <v>144</v>
      </c>
      <c r="C14" s="94"/>
      <c r="D14" s="95"/>
      <c r="E14" s="96"/>
      <c r="F14" s="96"/>
      <c r="G14" s="95"/>
      <c r="H14" s="97">
        <f>SUM(H3:H11)</f>
        <v>0</v>
      </c>
    </row>
    <row r="15" spans="1:8" s="4" customFormat="1" ht="33" customHeight="1">
      <c r="A15" s="5"/>
      <c r="B15" s="5"/>
      <c r="C15" s="6"/>
      <c r="D15" s="5"/>
      <c r="E15" s="7"/>
      <c r="F15" s="7"/>
    </row>
    <row r="16" spans="1:8" s="4" customFormat="1" ht="16.5">
      <c r="A16" s="12"/>
      <c r="B16" s="5"/>
      <c r="C16" s="16"/>
      <c r="D16" s="6"/>
      <c r="E16" s="5"/>
      <c r="F16" s="7"/>
      <c r="G16" s="7"/>
    </row>
    <row r="17" spans="1:7" s="4" customFormat="1" ht="13.5">
      <c r="D17" s="17"/>
      <c r="F17" s="12"/>
      <c r="G17" s="12"/>
    </row>
    <row r="18" spans="1:7" s="4" customFormat="1" ht="13.5">
      <c r="D18" s="17"/>
      <c r="F18" s="12"/>
      <c r="G18" s="12"/>
    </row>
    <row r="19" spans="1:7" s="4" customFormat="1" ht="13.5">
      <c r="D19" s="17"/>
      <c r="F19" s="12"/>
      <c r="G19" s="12"/>
    </row>
    <row r="20" spans="1:7" s="4" customFormat="1" ht="13.5">
      <c r="D20" s="17"/>
      <c r="F20" s="12"/>
      <c r="G20" s="12"/>
    </row>
    <row r="21" spans="1:7">
      <c r="A21" s="1"/>
      <c r="B21" s="1"/>
      <c r="C21" s="1"/>
      <c r="D21" s="3"/>
      <c r="E21" s="1"/>
      <c r="F21" s="2"/>
      <c r="G21" s="2"/>
    </row>
  </sheetData>
  <mergeCells count="9">
    <mergeCell ref="B9:G9"/>
    <mergeCell ref="B10:G10"/>
    <mergeCell ref="B11:G11"/>
    <mergeCell ref="B3:G3"/>
    <mergeCell ref="B4:G4"/>
    <mergeCell ref="B5:G5"/>
    <mergeCell ref="B6:G6"/>
    <mergeCell ref="B7:G7"/>
    <mergeCell ref="B8:G8"/>
  </mergeCells>
  <pageMargins left="0.7" right="0.7" top="0.75" bottom="0.75" header="0.3" footer="0.3"/>
  <pageSetup paperSize="9" scale="95"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J22"/>
  <sheetViews>
    <sheetView view="pageBreakPreview" zoomScale="160" zoomScaleNormal="100" zoomScaleSheetLayoutView="160" workbookViewId="0">
      <selection activeCell="N13" sqref="N13"/>
    </sheetView>
  </sheetViews>
  <sheetFormatPr defaultRowHeight="12.75"/>
  <sheetData>
    <row r="1" spans="1:10" ht="18.75">
      <c r="A1" s="946" t="s">
        <v>1234</v>
      </c>
      <c r="B1" s="946"/>
      <c r="C1" s="946"/>
      <c r="D1" s="946"/>
      <c r="E1" s="946"/>
      <c r="F1" s="946"/>
      <c r="G1" s="946"/>
      <c r="H1" s="946"/>
      <c r="I1" s="946"/>
      <c r="J1" s="946"/>
    </row>
    <row r="3" spans="1:10" ht="15" customHeight="1">
      <c r="A3" s="945" t="s">
        <v>1233</v>
      </c>
      <c r="B3" s="945"/>
      <c r="C3" s="945"/>
      <c r="D3" s="945"/>
      <c r="E3" s="945"/>
      <c r="F3" s="945"/>
      <c r="G3" s="945"/>
      <c r="H3" s="945"/>
      <c r="I3" s="945"/>
      <c r="J3" s="945"/>
    </row>
    <row r="4" spans="1:10" ht="15" customHeight="1">
      <c r="A4" s="944" t="s">
        <v>2114</v>
      </c>
      <c r="B4" s="944"/>
      <c r="C4" s="944"/>
      <c r="D4" s="944"/>
      <c r="E4" s="944"/>
      <c r="F4" s="944"/>
      <c r="G4" s="944"/>
      <c r="H4" s="944"/>
      <c r="I4" s="944"/>
      <c r="J4" s="944"/>
    </row>
    <row r="5" spans="1:10">
      <c r="A5" s="944"/>
      <c r="B5" s="944"/>
      <c r="C5" s="944"/>
      <c r="D5" s="944"/>
      <c r="E5" s="944"/>
      <c r="F5" s="944"/>
      <c r="G5" s="944"/>
      <c r="H5" s="944"/>
      <c r="I5" s="944"/>
      <c r="J5" s="944"/>
    </row>
    <row r="6" spans="1:10">
      <c r="A6" s="944"/>
      <c r="B6" s="944"/>
      <c r="C6" s="944"/>
      <c r="D6" s="944"/>
      <c r="E6" s="944"/>
      <c r="F6" s="944"/>
      <c r="G6" s="944"/>
      <c r="H6" s="944"/>
      <c r="I6" s="944"/>
      <c r="J6" s="944"/>
    </row>
    <row r="7" spans="1:10">
      <c r="A7" s="944"/>
      <c r="B7" s="944"/>
      <c r="C7" s="944"/>
      <c r="D7" s="944"/>
      <c r="E7" s="944"/>
      <c r="F7" s="944"/>
      <c r="G7" s="944"/>
      <c r="H7" s="944"/>
      <c r="I7" s="944"/>
      <c r="J7" s="944"/>
    </row>
    <row r="8" spans="1:10">
      <c r="A8" s="944"/>
      <c r="B8" s="944"/>
      <c r="C8" s="944"/>
      <c r="D8" s="944"/>
      <c r="E8" s="944"/>
      <c r="F8" s="944"/>
      <c r="G8" s="944"/>
      <c r="H8" s="944"/>
      <c r="I8" s="944"/>
      <c r="J8" s="944"/>
    </row>
    <row r="9" spans="1:10">
      <c r="A9" s="944"/>
      <c r="B9" s="944"/>
      <c r="C9" s="944"/>
      <c r="D9" s="944"/>
      <c r="E9" s="944"/>
      <c r="F9" s="944"/>
      <c r="G9" s="944"/>
      <c r="H9" s="944"/>
      <c r="I9" s="944"/>
      <c r="J9" s="944"/>
    </row>
    <row r="10" spans="1:10">
      <c r="A10" s="944"/>
      <c r="B10" s="944"/>
      <c r="C10" s="944"/>
      <c r="D10" s="944"/>
      <c r="E10" s="944"/>
      <c r="F10" s="944"/>
      <c r="G10" s="944"/>
      <c r="H10" s="944"/>
      <c r="I10" s="944"/>
      <c r="J10" s="944"/>
    </row>
    <row r="11" spans="1:10">
      <c r="A11" s="944"/>
      <c r="B11" s="944"/>
      <c r="C11" s="944"/>
      <c r="D11" s="944"/>
      <c r="E11" s="944"/>
      <c r="F11" s="944"/>
      <c r="G11" s="944"/>
      <c r="H11" s="944"/>
      <c r="I11" s="944"/>
      <c r="J11" s="944"/>
    </row>
    <row r="12" spans="1:10">
      <c r="A12" s="944"/>
      <c r="B12" s="944"/>
      <c r="C12" s="944"/>
      <c r="D12" s="944"/>
      <c r="E12" s="944"/>
      <c r="F12" s="944"/>
      <c r="G12" s="944"/>
      <c r="H12" s="944"/>
      <c r="I12" s="944"/>
      <c r="J12" s="944"/>
    </row>
    <row r="13" spans="1:10">
      <c r="A13" s="944"/>
      <c r="B13" s="944"/>
      <c r="C13" s="944"/>
      <c r="D13" s="944"/>
      <c r="E13" s="944"/>
      <c r="F13" s="944"/>
      <c r="G13" s="944"/>
      <c r="H13" s="944"/>
      <c r="I13" s="944"/>
      <c r="J13" s="944"/>
    </row>
    <row r="14" spans="1:10">
      <c r="A14" s="944"/>
      <c r="B14" s="944"/>
      <c r="C14" s="944"/>
      <c r="D14" s="944"/>
      <c r="E14" s="944"/>
      <c r="F14" s="944"/>
      <c r="G14" s="944"/>
      <c r="H14" s="944"/>
      <c r="I14" s="944"/>
      <c r="J14" s="944"/>
    </row>
    <row r="15" spans="1:10">
      <c r="A15" s="944"/>
      <c r="B15" s="944"/>
      <c r="C15" s="944"/>
      <c r="D15" s="944"/>
      <c r="E15" s="944"/>
      <c r="F15" s="944"/>
      <c r="G15" s="944"/>
      <c r="H15" s="944"/>
      <c r="I15" s="944"/>
      <c r="J15" s="944"/>
    </row>
    <row r="16" spans="1:10">
      <c r="A16" s="944"/>
      <c r="B16" s="944"/>
      <c r="C16" s="944"/>
      <c r="D16" s="944"/>
      <c r="E16" s="944"/>
      <c r="F16" s="944"/>
      <c r="G16" s="944"/>
      <c r="H16" s="944"/>
      <c r="I16" s="944"/>
      <c r="J16" s="944"/>
    </row>
    <row r="17" spans="1:10">
      <c r="A17" s="944"/>
      <c r="B17" s="944"/>
      <c r="C17" s="944"/>
      <c r="D17" s="944"/>
      <c r="E17" s="944"/>
      <c r="F17" s="944"/>
      <c r="G17" s="944"/>
      <c r="H17" s="944"/>
      <c r="I17" s="944"/>
      <c r="J17" s="944"/>
    </row>
    <row r="18" spans="1:10">
      <c r="A18" s="944"/>
      <c r="B18" s="944"/>
      <c r="C18" s="944"/>
      <c r="D18" s="944"/>
      <c r="E18" s="944"/>
      <c r="F18" s="944"/>
      <c r="G18" s="944"/>
      <c r="H18" s="944"/>
      <c r="I18" s="944"/>
      <c r="J18" s="944"/>
    </row>
    <row r="19" spans="1:10">
      <c r="A19" s="944"/>
      <c r="B19" s="944"/>
      <c r="C19" s="944"/>
      <c r="D19" s="944"/>
      <c r="E19" s="944"/>
      <c r="F19" s="944"/>
      <c r="G19" s="944"/>
      <c r="H19" s="944"/>
      <c r="I19" s="944"/>
      <c r="J19" s="944"/>
    </row>
    <row r="20" spans="1:10">
      <c r="A20" s="944"/>
      <c r="B20" s="944"/>
      <c r="C20" s="944"/>
      <c r="D20" s="944"/>
      <c r="E20" s="944"/>
      <c r="F20" s="944"/>
      <c r="G20" s="944"/>
      <c r="H20" s="944"/>
      <c r="I20" s="944"/>
      <c r="J20" s="944"/>
    </row>
    <row r="21" spans="1:10">
      <c r="A21" s="944"/>
      <c r="B21" s="944"/>
      <c r="C21" s="944"/>
      <c r="D21" s="944"/>
      <c r="E21" s="944"/>
      <c r="F21" s="944"/>
      <c r="G21" s="944"/>
      <c r="H21" s="944"/>
      <c r="I21" s="944"/>
      <c r="J21" s="944"/>
    </row>
    <row r="22" spans="1:10">
      <c r="A22" s="944"/>
      <c r="B22" s="944"/>
      <c r="C22" s="944"/>
      <c r="D22" s="944"/>
      <c r="E22" s="944"/>
      <c r="F22" s="944"/>
      <c r="G22" s="944"/>
      <c r="H22" s="944"/>
      <c r="I22" s="944"/>
      <c r="J22" s="944"/>
    </row>
  </sheetData>
  <mergeCells count="3">
    <mergeCell ref="A4:J22"/>
    <mergeCell ref="A3:J3"/>
    <mergeCell ref="A1:J1"/>
  </mergeCells>
  <pageMargins left="0.7" right="0.7" top="0.75" bottom="0.75" header="0.3" footer="0.3"/>
  <pageSetup orientation="portrait"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pageSetUpPr fitToPage="1"/>
  </sheetPr>
  <dimension ref="A1:F90"/>
  <sheetViews>
    <sheetView view="pageBreakPreview" zoomScale="115" zoomScaleNormal="120" zoomScaleSheetLayoutView="115" workbookViewId="0"/>
  </sheetViews>
  <sheetFormatPr defaultColWidth="8.7109375" defaultRowHeight="12.75"/>
  <cols>
    <col min="1" max="1" width="8.7109375" style="618"/>
    <col min="2" max="2" width="44.85546875" style="618" customWidth="1"/>
    <col min="3" max="4" width="8.7109375" style="618"/>
    <col min="5" max="5" width="12.5703125" style="618" customWidth="1"/>
    <col min="6" max="6" width="18.28515625" style="618" customWidth="1"/>
    <col min="7" max="16384" width="8.7109375" style="618"/>
  </cols>
  <sheetData>
    <row r="1" spans="1:6" ht="26.25" customHeight="1">
      <c r="A1" s="158" t="s">
        <v>415</v>
      </c>
      <c r="B1" s="159" t="s">
        <v>416</v>
      </c>
      <c r="C1" s="159" t="s">
        <v>417</v>
      </c>
      <c r="D1" s="159" t="s">
        <v>2</v>
      </c>
      <c r="E1" s="160" t="s">
        <v>418</v>
      </c>
      <c r="F1" s="161" t="s">
        <v>419</v>
      </c>
    </row>
    <row r="2" spans="1:6" ht="15.75">
      <c r="A2" s="932" t="s">
        <v>766</v>
      </c>
      <c r="B2" s="933"/>
      <c r="C2" s="933"/>
      <c r="D2" s="933"/>
      <c r="E2" s="933"/>
      <c r="F2" s="934"/>
    </row>
    <row r="4" spans="1:6" ht="15">
      <c r="A4" s="292" t="s">
        <v>471</v>
      </c>
      <c r="B4" s="293" t="s">
        <v>959</v>
      </c>
      <c r="C4" s="294"/>
      <c r="D4" s="295"/>
      <c r="E4" s="296"/>
      <c r="F4" s="295"/>
    </row>
    <row r="5" spans="1:6" ht="66.95" customHeight="1">
      <c r="A5" s="306"/>
      <c r="B5" s="297" t="s">
        <v>1652</v>
      </c>
      <c r="C5" s="298" t="s">
        <v>1</v>
      </c>
      <c r="D5" s="299">
        <v>1</v>
      </c>
      <c r="E5" s="300"/>
      <c r="F5" s="301"/>
    </row>
    <row r="6" spans="1:6" ht="51">
      <c r="A6" s="662"/>
      <c r="B6" s="297" t="s">
        <v>960</v>
      </c>
      <c r="C6" s="298" t="s">
        <v>1</v>
      </c>
      <c r="D6" s="299">
        <v>1</v>
      </c>
      <c r="E6" s="300"/>
      <c r="F6" s="301"/>
    </row>
    <row r="7" spans="1:6" ht="25.5">
      <c r="A7" s="662"/>
      <c r="B7" s="297" t="s">
        <v>961</v>
      </c>
      <c r="C7" s="298" t="s">
        <v>1</v>
      </c>
      <c r="D7" s="299">
        <v>4</v>
      </c>
      <c r="E7" s="300"/>
      <c r="F7" s="301"/>
    </row>
    <row r="8" spans="1:6" ht="30" customHeight="1">
      <c r="A8" s="662"/>
      <c r="B8" s="297" t="s">
        <v>962</v>
      </c>
      <c r="C8" s="298" t="s">
        <v>1</v>
      </c>
      <c r="D8" s="299">
        <v>1</v>
      </c>
      <c r="E8" s="300"/>
      <c r="F8" s="301"/>
    </row>
    <row r="9" spans="1:6" ht="25.5">
      <c r="A9" s="662"/>
      <c r="B9" s="297" t="s">
        <v>963</v>
      </c>
      <c r="C9" s="298" t="s">
        <v>1</v>
      </c>
      <c r="D9" s="299">
        <v>1</v>
      </c>
      <c r="E9" s="300"/>
      <c r="F9" s="301"/>
    </row>
    <row r="10" spans="1:6" ht="25.5">
      <c r="A10" s="662"/>
      <c r="B10" s="297" t="s">
        <v>964</v>
      </c>
      <c r="C10" s="298" t="s">
        <v>1</v>
      </c>
      <c r="D10" s="299">
        <v>1</v>
      </c>
      <c r="E10" s="300"/>
      <c r="F10" s="301"/>
    </row>
    <row r="11" spans="1:6" ht="25.5">
      <c r="A11" s="662"/>
      <c r="B11" s="297" t="s">
        <v>965</v>
      </c>
      <c r="C11" s="298" t="s">
        <v>1</v>
      </c>
      <c r="D11" s="299">
        <v>1</v>
      </c>
      <c r="E11" s="300"/>
      <c r="F11" s="301"/>
    </row>
    <row r="12" spans="1:6" ht="25.5">
      <c r="A12" s="306"/>
      <c r="B12" s="302" t="s">
        <v>966</v>
      </c>
      <c r="C12" s="298" t="s">
        <v>1</v>
      </c>
      <c r="D12" s="303">
        <v>1</v>
      </c>
      <c r="E12" s="304"/>
      <c r="F12" s="301"/>
    </row>
    <row r="13" spans="1:6">
      <c r="A13" s="306"/>
      <c r="B13" s="302" t="s">
        <v>967</v>
      </c>
      <c r="C13" s="298" t="s">
        <v>1</v>
      </c>
      <c r="D13" s="303">
        <v>1</v>
      </c>
      <c r="E13" s="304"/>
      <c r="F13" s="301"/>
    </row>
    <row r="14" spans="1:6" ht="25.5">
      <c r="A14" s="306"/>
      <c r="B14" s="302" t="s">
        <v>968</v>
      </c>
      <c r="C14" s="298" t="s">
        <v>1</v>
      </c>
      <c r="D14" s="303">
        <v>1</v>
      </c>
      <c r="E14" s="304"/>
      <c r="F14" s="301"/>
    </row>
    <row r="15" spans="1:6" ht="25.5">
      <c r="A15" s="306"/>
      <c r="B15" s="302" t="s">
        <v>969</v>
      </c>
      <c r="C15" s="298" t="s">
        <v>1</v>
      </c>
      <c r="D15" s="303">
        <v>1</v>
      </c>
      <c r="E15" s="304"/>
      <c r="F15" s="301"/>
    </row>
    <row r="16" spans="1:6" ht="25.5">
      <c r="A16" s="306"/>
      <c r="B16" s="302" t="s">
        <v>970</v>
      </c>
      <c r="C16" s="298" t="s">
        <v>1</v>
      </c>
      <c r="D16" s="303">
        <v>4</v>
      </c>
      <c r="E16" s="304"/>
      <c r="F16" s="301"/>
    </row>
    <row r="17" spans="1:6" ht="25.5">
      <c r="A17" s="306"/>
      <c r="B17" s="297" t="s">
        <v>971</v>
      </c>
      <c r="C17" s="298" t="s">
        <v>1</v>
      </c>
      <c r="D17" s="299">
        <v>1</v>
      </c>
      <c r="E17" s="305"/>
      <c r="F17" s="301"/>
    </row>
    <row r="18" spans="1:6" ht="25.5">
      <c r="A18" s="306"/>
      <c r="B18" s="297" t="s">
        <v>972</v>
      </c>
      <c r="C18" s="298" t="s">
        <v>1</v>
      </c>
      <c r="D18" s="299">
        <v>1</v>
      </c>
      <c r="E18" s="305"/>
      <c r="F18" s="301"/>
    </row>
    <row r="19" spans="1:6" ht="25.5">
      <c r="A19" s="306"/>
      <c r="B19" s="297" t="s">
        <v>973</v>
      </c>
      <c r="C19" s="298" t="s">
        <v>1</v>
      </c>
      <c r="D19" s="299">
        <v>33</v>
      </c>
      <c r="E19" s="305"/>
      <c r="F19" s="301"/>
    </row>
    <row r="20" spans="1:6" ht="25.5">
      <c r="A20" s="306"/>
      <c r="B20" s="297" t="s">
        <v>974</v>
      </c>
      <c r="C20" s="298" t="s">
        <v>1</v>
      </c>
      <c r="D20" s="299">
        <v>11</v>
      </c>
      <c r="E20" s="305"/>
      <c r="F20" s="301"/>
    </row>
    <row r="21" spans="1:6" ht="25.5">
      <c r="A21" s="306"/>
      <c r="B21" s="297" t="s">
        <v>975</v>
      </c>
      <c r="C21" s="298" t="s">
        <v>1</v>
      </c>
      <c r="D21" s="299">
        <v>1</v>
      </c>
      <c r="E21" s="305"/>
      <c r="F21" s="301"/>
    </row>
    <row r="22" spans="1:6" ht="51">
      <c r="A22" s="306"/>
      <c r="B22" s="297" t="s">
        <v>976</v>
      </c>
      <c r="C22" s="298" t="s">
        <v>977</v>
      </c>
      <c r="D22" s="299">
        <v>1</v>
      </c>
      <c r="E22" s="307"/>
      <c r="F22" s="301"/>
    </row>
    <row r="23" spans="1:6">
      <c r="A23" s="306"/>
      <c r="B23" s="308" t="s">
        <v>978</v>
      </c>
      <c r="C23" s="309" t="s">
        <v>1</v>
      </c>
      <c r="D23" s="310">
        <v>1</v>
      </c>
      <c r="E23" s="307"/>
      <c r="F23" s="301"/>
    </row>
    <row r="24" spans="1:6" ht="15">
      <c r="A24" s="292" t="s">
        <v>471</v>
      </c>
      <c r="B24" s="293" t="s">
        <v>959</v>
      </c>
      <c r="C24" s="905" t="s">
        <v>977</v>
      </c>
      <c r="D24" s="312">
        <v>1</v>
      </c>
      <c r="E24" s="313">
        <f>SUM(F5:F23)</f>
        <v>0</v>
      </c>
      <c r="F24" s="451">
        <f>E24*D24</f>
        <v>0</v>
      </c>
    </row>
    <row r="25" spans="1:6" ht="15">
      <c r="A25" s="663"/>
      <c r="B25" s="664"/>
      <c r="C25" s="662"/>
      <c r="D25" s="303"/>
      <c r="E25" s="665"/>
      <c r="F25" s="666"/>
    </row>
    <row r="26" spans="1:6" ht="15">
      <c r="A26" s="292" t="s">
        <v>479</v>
      </c>
      <c r="B26" s="293" t="s">
        <v>979</v>
      </c>
      <c r="C26" s="294"/>
      <c r="D26" s="295"/>
      <c r="E26" s="296"/>
      <c r="F26" s="295"/>
    </row>
    <row r="27" spans="1:6" ht="68.099999999999994" customHeight="1">
      <c r="A27" s="306"/>
      <c r="B27" s="297" t="s">
        <v>1653</v>
      </c>
      <c r="C27" s="298" t="s">
        <v>1</v>
      </c>
      <c r="D27" s="299">
        <v>1</v>
      </c>
      <c r="E27" s="300"/>
      <c r="F27" s="301"/>
    </row>
    <row r="28" spans="1:6" ht="25.5">
      <c r="A28" s="306"/>
      <c r="B28" s="297" t="s">
        <v>973</v>
      </c>
      <c r="C28" s="298" t="s">
        <v>1</v>
      </c>
      <c r="D28" s="299">
        <v>10</v>
      </c>
      <c r="E28" s="305"/>
      <c r="F28" s="301"/>
    </row>
    <row r="29" spans="1:6" ht="25.5">
      <c r="A29" s="306"/>
      <c r="B29" s="297" t="s">
        <v>974</v>
      </c>
      <c r="C29" s="298" t="s">
        <v>1</v>
      </c>
      <c r="D29" s="299">
        <v>4</v>
      </c>
      <c r="E29" s="305"/>
      <c r="F29" s="301"/>
    </row>
    <row r="30" spans="1:6" ht="25.5">
      <c r="A30" s="306"/>
      <c r="B30" s="297" t="s">
        <v>980</v>
      </c>
      <c r="C30" s="298" t="s">
        <v>1</v>
      </c>
      <c r="D30" s="299">
        <v>1</v>
      </c>
      <c r="E30" s="305"/>
      <c r="F30" s="301"/>
    </row>
    <row r="31" spans="1:6" ht="25.5">
      <c r="A31" s="306"/>
      <c r="B31" s="302" t="s">
        <v>970</v>
      </c>
      <c r="C31" s="298" t="s">
        <v>1</v>
      </c>
      <c r="D31" s="303">
        <v>1</v>
      </c>
      <c r="E31" s="304"/>
      <c r="F31" s="301"/>
    </row>
    <row r="32" spans="1:6" ht="25.5">
      <c r="A32" s="306"/>
      <c r="B32" s="297" t="s">
        <v>972</v>
      </c>
      <c r="C32" s="298" t="s">
        <v>1</v>
      </c>
      <c r="D32" s="299">
        <v>3</v>
      </c>
      <c r="E32" s="305"/>
      <c r="F32" s="301"/>
    </row>
    <row r="33" spans="1:6" ht="51">
      <c r="A33" s="306"/>
      <c r="B33" s="297" t="s">
        <v>976</v>
      </c>
      <c r="C33" s="298" t="s">
        <v>977</v>
      </c>
      <c r="D33" s="299">
        <v>1</v>
      </c>
      <c r="E33" s="307"/>
      <c r="F33" s="301"/>
    </row>
    <row r="34" spans="1:6">
      <c r="A34" s="306"/>
      <c r="B34" s="308" t="s">
        <v>978</v>
      </c>
      <c r="C34" s="309" t="s">
        <v>1</v>
      </c>
      <c r="D34" s="310">
        <v>1</v>
      </c>
      <c r="E34" s="307"/>
      <c r="F34" s="301"/>
    </row>
    <row r="35" spans="1:6" ht="15">
      <c r="A35" s="292" t="s">
        <v>479</v>
      </c>
      <c r="B35" s="293" t="s">
        <v>979</v>
      </c>
      <c r="C35" s="905" t="s">
        <v>977</v>
      </c>
      <c r="D35" s="312">
        <v>1</v>
      </c>
      <c r="E35" s="313">
        <f>SUM(F27:F34)</f>
        <v>0</v>
      </c>
      <c r="F35" s="451">
        <f>E35*D35</f>
        <v>0</v>
      </c>
    </row>
    <row r="36" spans="1:6">
      <c r="A36" s="469"/>
      <c r="B36" s="470"/>
      <c r="C36" s="341"/>
      <c r="D36" s="471"/>
      <c r="E36" s="667"/>
      <c r="F36" s="668"/>
    </row>
    <row r="37" spans="1:6" ht="15">
      <c r="A37" s="292" t="s">
        <v>481</v>
      </c>
      <c r="B37" s="293" t="s">
        <v>981</v>
      </c>
      <c r="C37" s="294"/>
      <c r="D37" s="295"/>
      <c r="E37" s="296"/>
      <c r="F37" s="295"/>
    </row>
    <row r="38" spans="1:6" ht="63.75">
      <c r="A38" s="306"/>
      <c r="B38" s="297" t="s">
        <v>1654</v>
      </c>
      <c r="C38" s="298" t="s">
        <v>1</v>
      </c>
      <c r="D38" s="299">
        <v>1</v>
      </c>
      <c r="E38" s="300"/>
      <c r="F38" s="301"/>
    </row>
    <row r="39" spans="1:6">
      <c r="A39" s="662"/>
      <c r="B39" s="297" t="s">
        <v>982</v>
      </c>
      <c r="C39" s="298" t="s">
        <v>1</v>
      </c>
      <c r="D39" s="299">
        <v>1</v>
      </c>
      <c r="E39" s="300"/>
      <c r="F39" s="301"/>
    </row>
    <row r="40" spans="1:6" ht="38.25">
      <c r="A40" s="662"/>
      <c r="B40" s="297" t="s">
        <v>983</v>
      </c>
      <c r="C40" s="298" t="s">
        <v>1</v>
      </c>
      <c r="D40" s="299">
        <v>1</v>
      </c>
      <c r="E40" s="300"/>
      <c r="F40" s="301"/>
    </row>
    <row r="41" spans="1:6" ht="38.25">
      <c r="A41" s="662"/>
      <c r="B41" s="297" t="s">
        <v>1235</v>
      </c>
      <c r="C41" s="298" t="s">
        <v>1</v>
      </c>
      <c r="D41" s="299">
        <v>1</v>
      </c>
      <c r="E41" s="300"/>
      <c r="F41" s="301"/>
    </row>
    <row r="42" spans="1:6" ht="15.6" customHeight="1">
      <c r="A42" s="306"/>
      <c r="B42" s="302" t="s">
        <v>984</v>
      </c>
      <c r="C42" s="298" t="s">
        <v>1</v>
      </c>
      <c r="D42" s="303">
        <v>6</v>
      </c>
      <c r="E42" s="304"/>
      <c r="F42" s="301"/>
    </row>
    <row r="43" spans="1:6" ht="25.5">
      <c r="A43" s="306"/>
      <c r="B43" s="297" t="s">
        <v>980</v>
      </c>
      <c r="C43" s="298" t="s">
        <v>1</v>
      </c>
      <c r="D43" s="299">
        <v>6</v>
      </c>
      <c r="E43" s="305"/>
      <c r="F43" s="301"/>
    </row>
    <row r="44" spans="1:6" ht="25.5">
      <c r="A44" s="306"/>
      <c r="B44" s="297" t="s">
        <v>974</v>
      </c>
      <c r="C44" s="298" t="s">
        <v>1</v>
      </c>
      <c r="D44" s="299">
        <v>2</v>
      </c>
      <c r="E44" s="305"/>
      <c r="F44" s="301"/>
    </row>
    <row r="45" spans="1:6" ht="25.5">
      <c r="A45" s="306"/>
      <c r="B45" s="297" t="s">
        <v>975</v>
      </c>
      <c r="C45" s="298" t="s">
        <v>1</v>
      </c>
      <c r="D45" s="299">
        <v>2</v>
      </c>
      <c r="E45" s="305"/>
      <c r="F45" s="301"/>
    </row>
    <row r="46" spans="1:6" ht="25.5">
      <c r="A46" s="306"/>
      <c r="B46" s="297" t="s">
        <v>973</v>
      </c>
      <c r="C46" s="298" t="s">
        <v>1</v>
      </c>
      <c r="D46" s="299">
        <v>8</v>
      </c>
      <c r="E46" s="305"/>
      <c r="F46" s="301"/>
    </row>
    <row r="47" spans="1:6" ht="25.5">
      <c r="A47" s="306"/>
      <c r="B47" s="510" t="s">
        <v>1657</v>
      </c>
      <c r="C47" s="511" t="s">
        <v>1</v>
      </c>
      <c r="D47" s="512">
        <v>1</v>
      </c>
      <c r="E47" s="513"/>
      <c r="F47" s="514"/>
    </row>
    <row r="48" spans="1:6">
      <c r="A48" s="306"/>
      <c r="B48" s="297" t="s">
        <v>1236</v>
      </c>
      <c r="C48" s="298" t="s">
        <v>1</v>
      </c>
      <c r="D48" s="299">
        <v>1</v>
      </c>
      <c r="E48" s="305"/>
      <c r="F48" s="301"/>
    </row>
    <row r="49" spans="1:6">
      <c r="A49" s="306"/>
      <c r="B49" s="297" t="s">
        <v>1237</v>
      </c>
      <c r="C49" s="298" t="s">
        <v>1</v>
      </c>
      <c r="D49" s="299">
        <v>1</v>
      </c>
      <c r="E49" s="305"/>
      <c r="F49" s="301"/>
    </row>
    <row r="50" spans="1:6">
      <c r="A50" s="306"/>
      <c r="B50" s="297" t="s">
        <v>1238</v>
      </c>
      <c r="C50" s="298" t="s">
        <v>1</v>
      </c>
      <c r="D50" s="299">
        <v>1</v>
      </c>
      <c r="E50" s="305"/>
      <c r="F50" s="301"/>
    </row>
    <row r="51" spans="1:6">
      <c r="A51" s="306"/>
      <c r="B51" s="297" t="s">
        <v>1239</v>
      </c>
      <c r="C51" s="298" t="s">
        <v>1</v>
      </c>
      <c r="D51" s="299">
        <v>1</v>
      </c>
      <c r="E51" s="305"/>
      <c r="F51" s="301"/>
    </row>
    <row r="52" spans="1:6">
      <c r="A52" s="306"/>
      <c r="B52" s="297" t="s">
        <v>1240</v>
      </c>
      <c r="C52" s="298" t="s">
        <v>1</v>
      </c>
      <c r="D52" s="299">
        <v>1</v>
      </c>
      <c r="E52" s="305"/>
      <c r="F52" s="301"/>
    </row>
    <row r="53" spans="1:6">
      <c r="A53" s="306"/>
      <c r="B53" s="297" t="s">
        <v>1241</v>
      </c>
      <c r="C53" s="298" t="s">
        <v>1</v>
      </c>
      <c r="D53" s="299">
        <v>1</v>
      </c>
      <c r="E53" s="305"/>
      <c r="F53" s="301"/>
    </row>
    <row r="54" spans="1:6" ht="54" customHeight="1">
      <c r="A54" s="306"/>
      <c r="B54" s="297" t="s">
        <v>976</v>
      </c>
      <c r="C54" s="298" t="s">
        <v>977</v>
      </c>
      <c r="D54" s="299">
        <v>1</v>
      </c>
      <c r="E54" s="307"/>
      <c r="F54" s="301"/>
    </row>
    <row r="55" spans="1:6">
      <c r="A55" s="306"/>
      <c r="B55" s="308" t="s">
        <v>978</v>
      </c>
      <c r="C55" s="309" t="s">
        <v>1</v>
      </c>
      <c r="D55" s="310">
        <v>1</v>
      </c>
      <c r="E55" s="307"/>
      <c r="F55" s="301"/>
    </row>
    <row r="56" spans="1:6" ht="15">
      <c r="A56" s="292" t="s">
        <v>481</v>
      </c>
      <c r="B56" s="293" t="s">
        <v>981</v>
      </c>
      <c r="C56" s="311" t="s">
        <v>977</v>
      </c>
      <c r="D56" s="312">
        <v>1</v>
      </c>
      <c r="E56" s="313">
        <f>SUM(F38:F55)</f>
        <v>0</v>
      </c>
      <c r="F56" s="451">
        <f>E56*D56</f>
        <v>0</v>
      </c>
    </row>
    <row r="57" spans="1:6">
      <c r="A57" s="469"/>
      <c r="B57" s="470"/>
      <c r="C57" s="341"/>
      <c r="D57" s="471"/>
      <c r="E57" s="667"/>
      <c r="F57" s="668"/>
    </row>
    <row r="58" spans="1:6" ht="30">
      <c r="A58" s="452" t="s">
        <v>815</v>
      </c>
      <c r="B58" s="453" t="s">
        <v>1242</v>
      </c>
      <c r="C58" s="294"/>
      <c r="D58" s="295"/>
      <c r="E58" s="296"/>
      <c r="F58" s="295"/>
    </row>
    <row r="59" spans="1:6" ht="15">
      <c r="A59" s="454" t="s">
        <v>1036</v>
      </c>
      <c r="B59" s="455" t="s">
        <v>1243</v>
      </c>
      <c r="C59" s="456"/>
      <c r="D59" s="457"/>
      <c r="E59" s="458"/>
      <c r="F59" s="457"/>
    </row>
    <row r="60" spans="1:6" ht="63.75">
      <c r="A60" s="306"/>
      <c r="B60" s="297" t="s">
        <v>1655</v>
      </c>
      <c r="C60" s="298" t="s">
        <v>1</v>
      </c>
      <c r="D60" s="299">
        <v>1</v>
      </c>
      <c r="E60" s="300"/>
      <c r="F60" s="301"/>
    </row>
    <row r="61" spans="1:6" ht="25.5">
      <c r="A61" s="306"/>
      <c r="B61" s="297" t="s">
        <v>980</v>
      </c>
      <c r="C61" s="298" t="s">
        <v>1</v>
      </c>
      <c r="D61" s="299">
        <v>1</v>
      </c>
      <c r="E61" s="305"/>
      <c r="F61" s="301"/>
    </row>
    <row r="62" spans="1:6" ht="25.5">
      <c r="A62" s="306"/>
      <c r="B62" s="297" t="s">
        <v>973</v>
      </c>
      <c r="C62" s="298" t="s">
        <v>1</v>
      </c>
      <c r="D62" s="299">
        <v>7</v>
      </c>
      <c r="E62" s="305"/>
      <c r="F62" s="301"/>
    </row>
    <row r="63" spans="1:6" ht="54" customHeight="1">
      <c r="A63" s="306"/>
      <c r="B63" s="297" t="s">
        <v>976</v>
      </c>
      <c r="C63" s="298" t="s">
        <v>977</v>
      </c>
      <c r="D63" s="299">
        <v>1</v>
      </c>
      <c r="E63" s="307"/>
      <c r="F63" s="301"/>
    </row>
    <row r="64" spans="1:6">
      <c r="A64" s="306"/>
      <c r="B64" s="308" t="s">
        <v>978</v>
      </c>
      <c r="C64" s="309" t="s">
        <v>1</v>
      </c>
      <c r="D64" s="310">
        <v>1</v>
      </c>
      <c r="E64" s="307"/>
      <c r="F64" s="301"/>
    </row>
    <row r="65" spans="1:6" ht="15">
      <c r="A65" s="454" t="s">
        <v>1036</v>
      </c>
      <c r="B65" s="455" t="s">
        <v>1244</v>
      </c>
      <c r="C65" s="459" t="s">
        <v>977</v>
      </c>
      <c r="D65" s="460">
        <v>2</v>
      </c>
      <c r="E65" s="461">
        <f>SUM(F60:F64)</f>
        <v>0</v>
      </c>
      <c r="F65" s="462">
        <f>E65*D65</f>
        <v>0</v>
      </c>
    </row>
    <row r="66" spans="1:6">
      <c r="A66" s="469"/>
      <c r="B66" s="470"/>
      <c r="C66" s="341"/>
      <c r="D66" s="471"/>
      <c r="E66" s="667"/>
      <c r="F66" s="668"/>
    </row>
    <row r="67" spans="1:6" ht="15">
      <c r="A67" s="454" t="s">
        <v>1047</v>
      </c>
      <c r="B67" s="455" t="s">
        <v>1245</v>
      </c>
      <c r="C67" s="456"/>
      <c r="D67" s="457"/>
      <c r="E67" s="458"/>
      <c r="F67" s="457"/>
    </row>
    <row r="68" spans="1:6" ht="66.599999999999994" customHeight="1">
      <c r="A68" s="306"/>
      <c r="B68" s="297" t="s">
        <v>1655</v>
      </c>
      <c r="C68" s="298" t="s">
        <v>1</v>
      </c>
      <c r="D68" s="299">
        <v>1</v>
      </c>
      <c r="E68" s="300"/>
      <c r="F68" s="301"/>
    </row>
    <row r="69" spans="1:6" ht="25.5">
      <c r="A69" s="306"/>
      <c r="B69" s="297" t="s">
        <v>1246</v>
      </c>
      <c r="C69" s="298" t="s">
        <v>1</v>
      </c>
      <c r="D69" s="299">
        <v>1</v>
      </c>
      <c r="E69" s="305"/>
      <c r="F69" s="301"/>
    </row>
    <row r="70" spans="1:6" ht="25.5">
      <c r="A70" s="306"/>
      <c r="B70" s="297" t="s">
        <v>973</v>
      </c>
      <c r="C70" s="298" t="s">
        <v>1</v>
      </c>
      <c r="D70" s="299">
        <v>4</v>
      </c>
      <c r="E70" s="305"/>
      <c r="F70" s="301"/>
    </row>
    <row r="71" spans="1:6" ht="55.5" customHeight="1">
      <c r="A71" s="306"/>
      <c r="B71" s="297" t="s">
        <v>976</v>
      </c>
      <c r="C71" s="298" t="s">
        <v>977</v>
      </c>
      <c r="D71" s="299">
        <v>1</v>
      </c>
      <c r="E71" s="307"/>
      <c r="F71" s="301"/>
    </row>
    <row r="72" spans="1:6">
      <c r="A72" s="306"/>
      <c r="B72" s="308" t="s">
        <v>978</v>
      </c>
      <c r="C72" s="309" t="s">
        <v>1</v>
      </c>
      <c r="D72" s="310">
        <v>1</v>
      </c>
      <c r="E72" s="307"/>
      <c r="F72" s="301"/>
    </row>
    <row r="73" spans="1:6" ht="15">
      <c r="A73" s="454" t="s">
        <v>1047</v>
      </c>
      <c r="B73" s="455" t="s">
        <v>1247</v>
      </c>
      <c r="C73" s="459" t="s">
        <v>977</v>
      </c>
      <c r="D73" s="460">
        <v>1</v>
      </c>
      <c r="E73" s="461">
        <f>SUM(F68:F72)</f>
        <v>0</v>
      </c>
      <c r="F73" s="462">
        <f>E73*D73</f>
        <v>0</v>
      </c>
    </row>
    <row r="74" spans="1:6">
      <c r="A74" s="306"/>
      <c r="B74" s="463"/>
      <c r="C74" s="341"/>
      <c r="D74" s="464"/>
      <c r="E74" s="465"/>
      <c r="F74" s="466"/>
    </row>
    <row r="75" spans="1:6" ht="15">
      <c r="A75" s="454" t="s">
        <v>1248</v>
      </c>
      <c r="B75" s="455" t="s">
        <v>1249</v>
      </c>
      <c r="C75" s="456"/>
      <c r="D75" s="457"/>
      <c r="E75" s="458"/>
      <c r="F75" s="457"/>
    </row>
    <row r="76" spans="1:6" ht="65.45" customHeight="1">
      <c r="A76" s="306"/>
      <c r="B76" s="297" t="s">
        <v>1655</v>
      </c>
      <c r="C76" s="298" t="s">
        <v>1</v>
      </c>
      <c r="D76" s="299">
        <v>1</v>
      </c>
      <c r="E76" s="300"/>
      <c r="F76" s="301"/>
    </row>
    <row r="77" spans="1:6" ht="25.5">
      <c r="A77" s="306"/>
      <c r="B77" s="297" t="s">
        <v>980</v>
      </c>
      <c r="C77" s="298" t="s">
        <v>1</v>
      </c>
      <c r="D77" s="299">
        <v>1</v>
      </c>
      <c r="E77" s="305"/>
      <c r="F77" s="301"/>
    </row>
    <row r="78" spans="1:6" ht="25.5">
      <c r="A78" s="306"/>
      <c r="B78" s="297" t="s">
        <v>973</v>
      </c>
      <c r="C78" s="298" t="s">
        <v>1</v>
      </c>
      <c r="D78" s="299">
        <v>6</v>
      </c>
      <c r="E78" s="305"/>
      <c r="F78" s="301"/>
    </row>
    <row r="79" spans="1:6" ht="51.6" customHeight="1">
      <c r="A79" s="306"/>
      <c r="B79" s="297" t="s">
        <v>976</v>
      </c>
      <c r="C79" s="298" t="s">
        <v>977</v>
      </c>
      <c r="D79" s="299">
        <v>1</v>
      </c>
      <c r="E79" s="307"/>
      <c r="F79" s="301"/>
    </row>
    <row r="80" spans="1:6">
      <c r="A80" s="306"/>
      <c r="B80" s="308" t="s">
        <v>978</v>
      </c>
      <c r="C80" s="309" t="s">
        <v>1</v>
      </c>
      <c r="D80" s="310">
        <v>1</v>
      </c>
      <c r="E80" s="307"/>
      <c r="F80" s="301"/>
    </row>
    <row r="81" spans="1:6" ht="15">
      <c r="A81" s="454" t="s">
        <v>1248</v>
      </c>
      <c r="B81" s="455" t="s">
        <v>1250</v>
      </c>
      <c r="C81" s="459" t="s">
        <v>977</v>
      </c>
      <c r="D81" s="460">
        <v>3</v>
      </c>
      <c r="E81" s="461">
        <f>SUM(F76:F80)</f>
        <v>0</v>
      </c>
      <c r="F81" s="462">
        <f>E81*D81</f>
        <v>0</v>
      </c>
    </row>
    <row r="82" spans="1:6" ht="30">
      <c r="A82" s="452" t="s">
        <v>815</v>
      </c>
      <c r="B82" s="453" t="s">
        <v>1242</v>
      </c>
      <c r="C82" s="311"/>
      <c r="D82" s="467"/>
      <c r="E82" s="313"/>
      <c r="F82" s="451">
        <f>F65+F73+F81</f>
        <v>0</v>
      </c>
    </row>
    <row r="83" spans="1:6">
      <c r="A83" s="306"/>
      <c r="B83" s="463"/>
      <c r="C83" s="341"/>
      <c r="D83" s="464"/>
      <c r="E83" s="465"/>
      <c r="F83" s="466"/>
    </row>
    <row r="84" spans="1:6" ht="30">
      <c r="A84" s="292" t="s">
        <v>816</v>
      </c>
      <c r="B84" s="468" t="s">
        <v>1251</v>
      </c>
      <c r="C84" s="294"/>
      <c r="D84" s="295"/>
      <c r="E84" s="296"/>
      <c r="F84" s="295"/>
    </row>
    <row r="85" spans="1:6" ht="65.099999999999994" customHeight="1">
      <c r="A85" s="306"/>
      <c r="B85" s="297" t="s">
        <v>1656</v>
      </c>
      <c r="C85" s="298" t="s">
        <v>1</v>
      </c>
      <c r="D85" s="299">
        <v>1</v>
      </c>
      <c r="E85" s="300"/>
      <c r="F85" s="301"/>
    </row>
    <row r="86" spans="1:6" ht="25.5">
      <c r="A86" s="306"/>
      <c r="B86" s="463" t="s">
        <v>1252</v>
      </c>
      <c r="C86" s="298" t="s">
        <v>1</v>
      </c>
      <c r="D86" s="299">
        <v>1</v>
      </c>
      <c r="E86" s="300"/>
      <c r="F86" s="301"/>
    </row>
    <row r="87" spans="1:6" ht="51.6" customHeight="1">
      <c r="A87" s="306"/>
      <c r="B87" s="297" t="s">
        <v>976</v>
      </c>
      <c r="C87" s="298" t="s">
        <v>977</v>
      </c>
      <c r="D87" s="299">
        <v>1</v>
      </c>
      <c r="E87" s="307"/>
      <c r="F87" s="301"/>
    </row>
    <row r="88" spans="1:6" ht="28.5" customHeight="1">
      <c r="A88" s="292" t="s">
        <v>816</v>
      </c>
      <c r="B88" s="468" t="s">
        <v>1251</v>
      </c>
      <c r="C88" s="311" t="s">
        <v>977</v>
      </c>
      <c r="D88" s="467">
        <v>1</v>
      </c>
      <c r="E88" s="313">
        <f>SUM(F85:F87)</f>
        <v>0</v>
      </c>
      <c r="F88" s="451">
        <f>E88*D88</f>
        <v>0</v>
      </c>
    </row>
    <row r="89" spans="1:6">
      <c r="A89" s="469"/>
      <c r="B89" s="470"/>
      <c r="C89" s="341"/>
      <c r="D89" s="471"/>
      <c r="E89" s="667"/>
      <c r="F89" s="668"/>
    </row>
    <row r="90" spans="1:6" ht="18.75">
      <c r="A90" s="314" t="s">
        <v>471</v>
      </c>
      <c r="B90" s="947" t="s">
        <v>985</v>
      </c>
      <c r="C90" s="948"/>
      <c r="D90" s="948"/>
      <c r="E90" s="948"/>
      <c r="F90" s="315">
        <f>F24+F35+F56+F82+F88</f>
        <v>0</v>
      </c>
    </row>
  </sheetData>
  <mergeCells count="2">
    <mergeCell ref="A2:F2"/>
    <mergeCell ref="B90:E90"/>
  </mergeCells>
  <pageMargins left="0.7" right="0.7" top="0.75" bottom="0.75" header="0.3" footer="0.3"/>
  <pageSetup paperSize="9" scale="87" fitToHeight="0" orientation="portrait" r:id="rId1"/>
  <rowBreaks count="18" manualBreakCount="18">
    <brk id="24" max="5" man="1"/>
    <brk id="56" max="5" man="1"/>
    <brk id="82" max="5" man="1"/>
    <brk id="145" max="16383" man="1"/>
    <brk id="176" max="16383" man="1"/>
    <brk id="264" max="16383" man="1"/>
    <brk id="308" max="16383" man="1"/>
    <brk id="342" max="16383" man="1"/>
    <brk id="416" max="16383" man="1"/>
    <brk id="477" max="16383" man="1"/>
    <brk id="523" max="16383" man="1"/>
    <brk id="588" max="16383" man="1"/>
    <brk id="650" max="16383" man="1"/>
    <brk id="698" max="16383" man="1"/>
    <brk id="760" max="16383" man="1"/>
    <brk id="826" max="16383" man="1"/>
    <brk id="896" max="16383" man="1"/>
    <brk id="97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F59"/>
  <sheetViews>
    <sheetView view="pageBreakPreview" zoomScale="120" zoomScaleNormal="100" zoomScaleSheetLayoutView="120" workbookViewId="0"/>
  </sheetViews>
  <sheetFormatPr defaultColWidth="8.7109375" defaultRowHeight="12.75"/>
  <cols>
    <col min="1" max="1" width="8.7109375" style="618"/>
    <col min="2" max="2" width="44.85546875" style="618" customWidth="1"/>
    <col min="3" max="3" width="8.7109375" style="618"/>
    <col min="4" max="4" width="8" style="618" customWidth="1"/>
    <col min="5" max="5" width="10.7109375" style="618" customWidth="1"/>
    <col min="6" max="6" width="17.140625" style="618" customWidth="1"/>
    <col min="7" max="16384" width="8.7109375" style="618"/>
  </cols>
  <sheetData>
    <row r="1" spans="1:6" ht="15">
      <c r="A1" s="158" t="s">
        <v>415</v>
      </c>
      <c r="B1" s="159" t="s">
        <v>416</v>
      </c>
      <c r="C1" s="159" t="s">
        <v>417</v>
      </c>
      <c r="D1" s="159" t="s">
        <v>2</v>
      </c>
      <c r="E1" s="160" t="s">
        <v>418</v>
      </c>
      <c r="F1" s="161" t="s">
        <v>419</v>
      </c>
    </row>
    <row r="2" spans="1:6" ht="15.75">
      <c r="A2" s="932" t="s">
        <v>768</v>
      </c>
      <c r="B2" s="933"/>
      <c r="C2" s="933"/>
      <c r="D2" s="933"/>
      <c r="E2" s="933"/>
      <c r="F2" s="934"/>
    </row>
    <row r="4" spans="1:6">
      <c r="A4" s="316">
        <v>1</v>
      </c>
      <c r="B4" s="317" t="s">
        <v>986</v>
      </c>
      <c r="C4" s="309" t="s">
        <v>1</v>
      </c>
      <c r="D4" s="318">
        <v>24</v>
      </c>
      <c r="E4" s="300">
        <v>0</v>
      </c>
      <c r="F4" s="319">
        <f>D4*E4</f>
        <v>0</v>
      </c>
    </row>
    <row r="5" spans="1:6" ht="51">
      <c r="A5" s="316">
        <v>2</v>
      </c>
      <c r="B5" s="297" t="s">
        <v>1661</v>
      </c>
      <c r="C5" s="298" t="s">
        <v>1</v>
      </c>
      <c r="D5" s="299">
        <v>11</v>
      </c>
      <c r="E5" s="300">
        <v>0</v>
      </c>
      <c r="F5" s="319">
        <f t="shared" ref="F5:F19" si="0">D5*E5</f>
        <v>0</v>
      </c>
    </row>
    <row r="6" spans="1:6" ht="51">
      <c r="A6" s="316">
        <v>3</v>
      </c>
      <c r="B6" s="320" t="s">
        <v>1662</v>
      </c>
      <c r="C6" s="298" t="s">
        <v>1</v>
      </c>
      <c r="D6" s="299">
        <v>3</v>
      </c>
      <c r="E6" s="300">
        <v>0</v>
      </c>
      <c r="F6" s="319">
        <f t="shared" si="0"/>
        <v>0</v>
      </c>
    </row>
    <row r="7" spans="1:6" ht="51">
      <c r="A7" s="316">
        <v>4</v>
      </c>
      <c r="B7" s="297" t="s">
        <v>1663</v>
      </c>
      <c r="C7" s="298" t="s">
        <v>1</v>
      </c>
      <c r="D7" s="299">
        <v>7</v>
      </c>
      <c r="E7" s="304">
        <v>0</v>
      </c>
      <c r="F7" s="319">
        <f t="shared" si="0"/>
        <v>0</v>
      </c>
    </row>
    <row r="8" spans="1:6" ht="51">
      <c r="A8" s="316">
        <v>5</v>
      </c>
      <c r="B8" s="297" t="s">
        <v>1664</v>
      </c>
      <c r="C8" s="298" t="s">
        <v>1</v>
      </c>
      <c r="D8" s="299">
        <v>1</v>
      </c>
      <c r="E8" s="304">
        <v>0</v>
      </c>
      <c r="F8" s="319">
        <f t="shared" si="0"/>
        <v>0</v>
      </c>
    </row>
    <row r="9" spans="1:6" ht="76.5">
      <c r="A9" s="316">
        <v>6</v>
      </c>
      <c r="B9" s="321" t="s">
        <v>1665</v>
      </c>
      <c r="C9" s="322" t="s">
        <v>1</v>
      </c>
      <c r="D9" s="323">
        <v>1</v>
      </c>
      <c r="E9" s="324">
        <v>0</v>
      </c>
      <c r="F9" s="319">
        <f t="shared" si="0"/>
        <v>0</v>
      </c>
    </row>
    <row r="10" spans="1:6" ht="63.75">
      <c r="A10" s="316">
        <v>7</v>
      </c>
      <c r="B10" s="325" t="s">
        <v>1666</v>
      </c>
      <c r="C10" s="322" t="s">
        <v>1</v>
      </c>
      <c r="D10" s="323">
        <v>1</v>
      </c>
      <c r="E10" s="324">
        <v>0</v>
      </c>
      <c r="F10" s="319">
        <f t="shared" si="0"/>
        <v>0</v>
      </c>
    </row>
    <row r="11" spans="1:6" ht="38.25">
      <c r="A11" s="316">
        <v>8</v>
      </c>
      <c r="B11" s="297" t="s">
        <v>1658</v>
      </c>
      <c r="C11" s="298" t="s">
        <v>1</v>
      </c>
      <c r="D11" s="299">
        <v>16</v>
      </c>
      <c r="E11" s="300">
        <v>0</v>
      </c>
      <c r="F11" s="319">
        <f t="shared" si="0"/>
        <v>0</v>
      </c>
    </row>
    <row r="12" spans="1:6" ht="27.95" customHeight="1">
      <c r="A12" s="316">
        <v>9</v>
      </c>
      <c r="B12" s="297" t="s">
        <v>1659</v>
      </c>
      <c r="C12" s="298" t="s">
        <v>1</v>
      </c>
      <c r="D12" s="299">
        <v>6</v>
      </c>
      <c r="E12" s="300">
        <v>0</v>
      </c>
      <c r="F12" s="319">
        <f t="shared" si="0"/>
        <v>0</v>
      </c>
    </row>
    <row r="13" spans="1:6" ht="51">
      <c r="A13" s="316">
        <v>10</v>
      </c>
      <c r="B13" s="297" t="s">
        <v>1667</v>
      </c>
      <c r="C13" s="298" t="s">
        <v>1</v>
      </c>
      <c r="D13" s="299">
        <v>8</v>
      </c>
      <c r="E13" s="300">
        <v>0</v>
      </c>
      <c r="F13" s="319">
        <f t="shared" si="0"/>
        <v>0</v>
      </c>
    </row>
    <row r="14" spans="1:6" ht="38.25">
      <c r="A14" s="316">
        <v>11</v>
      </c>
      <c r="B14" s="297" t="s">
        <v>1668</v>
      </c>
      <c r="C14" s="298" t="s">
        <v>1</v>
      </c>
      <c r="D14" s="299">
        <v>48</v>
      </c>
      <c r="E14" s="300">
        <v>0</v>
      </c>
      <c r="F14" s="319">
        <f t="shared" si="0"/>
        <v>0</v>
      </c>
    </row>
    <row r="15" spans="1:6" ht="51">
      <c r="A15" s="316">
        <v>12</v>
      </c>
      <c r="B15" s="297" t="s">
        <v>1669</v>
      </c>
      <c r="C15" s="298" t="s">
        <v>1</v>
      </c>
      <c r="D15" s="299">
        <v>11</v>
      </c>
      <c r="E15" s="304">
        <v>0</v>
      </c>
      <c r="F15" s="319">
        <f t="shared" si="0"/>
        <v>0</v>
      </c>
    </row>
    <row r="16" spans="1:6" ht="76.5">
      <c r="A16" s="316">
        <v>13</v>
      </c>
      <c r="B16" s="297" t="s">
        <v>1670</v>
      </c>
      <c r="C16" s="298" t="s">
        <v>1</v>
      </c>
      <c r="D16" s="299">
        <v>2</v>
      </c>
      <c r="E16" s="304">
        <v>0</v>
      </c>
      <c r="F16" s="319">
        <f t="shared" si="0"/>
        <v>0</v>
      </c>
    </row>
    <row r="17" spans="1:6" ht="102">
      <c r="A17" s="316">
        <v>14</v>
      </c>
      <c r="B17" s="297" t="s">
        <v>1671</v>
      </c>
      <c r="C17" s="298" t="s">
        <v>1</v>
      </c>
      <c r="D17" s="299">
        <v>4</v>
      </c>
      <c r="E17" s="304">
        <v>0</v>
      </c>
      <c r="F17" s="319">
        <f t="shared" si="0"/>
        <v>0</v>
      </c>
    </row>
    <row r="18" spans="1:6" ht="102">
      <c r="A18" s="520">
        <v>15</v>
      </c>
      <c r="B18" s="297" t="s">
        <v>1672</v>
      </c>
      <c r="C18" s="298" t="s">
        <v>1</v>
      </c>
      <c r="D18" s="299">
        <v>3</v>
      </c>
      <c r="E18" s="304">
        <v>0</v>
      </c>
      <c r="F18" s="319">
        <f t="shared" si="0"/>
        <v>0</v>
      </c>
    </row>
    <row r="19" spans="1:6" ht="25.5">
      <c r="A19" s="520">
        <v>16</v>
      </c>
      <c r="B19" s="308" t="s">
        <v>1569</v>
      </c>
      <c r="C19" s="298" t="s">
        <v>1</v>
      </c>
      <c r="D19" s="299">
        <v>1</v>
      </c>
      <c r="E19" s="304">
        <v>0</v>
      </c>
      <c r="F19" s="319">
        <f t="shared" si="0"/>
        <v>0</v>
      </c>
    </row>
    <row r="20" spans="1:6" ht="25.5">
      <c r="A20" s="520">
        <v>17</v>
      </c>
      <c r="B20" s="326" t="s">
        <v>987</v>
      </c>
      <c r="C20" s="298"/>
      <c r="D20" s="299"/>
      <c r="E20" s="304"/>
      <c r="F20" s="327"/>
    </row>
    <row r="21" spans="1:6">
      <c r="A21" s="521"/>
      <c r="B21" s="326" t="s">
        <v>988</v>
      </c>
      <c r="C21" s="298" t="s">
        <v>1</v>
      </c>
      <c r="D21" s="303">
        <v>120</v>
      </c>
      <c r="E21" s="300">
        <v>0</v>
      </c>
      <c r="F21" s="327">
        <f>D21*E21</f>
        <v>0</v>
      </c>
    </row>
    <row r="22" spans="1:6">
      <c r="A22" s="521"/>
      <c r="B22" s="326" t="s">
        <v>989</v>
      </c>
      <c r="C22" s="298" t="s">
        <v>1</v>
      </c>
      <c r="D22" s="303">
        <v>62</v>
      </c>
      <c r="E22" s="300">
        <v>0</v>
      </c>
      <c r="F22" s="319">
        <f>D22*E22</f>
        <v>0</v>
      </c>
    </row>
    <row r="23" spans="1:6" ht="25.5">
      <c r="A23" s="520">
        <v>18</v>
      </c>
      <c r="B23" s="326" t="s">
        <v>990</v>
      </c>
      <c r="C23" s="298"/>
      <c r="D23" s="299"/>
      <c r="E23" s="300"/>
      <c r="F23" s="327"/>
    </row>
    <row r="24" spans="1:6" ht="14.25">
      <c r="A24" s="521"/>
      <c r="B24" s="326" t="s">
        <v>991</v>
      </c>
      <c r="C24" s="298" t="s">
        <v>809</v>
      </c>
      <c r="D24" s="299">
        <v>230</v>
      </c>
      <c r="E24" s="300">
        <v>0</v>
      </c>
      <c r="F24" s="327">
        <f t="shared" ref="F24:F40" si="1">D24*E24</f>
        <v>0</v>
      </c>
    </row>
    <row r="25" spans="1:6" ht="14.25">
      <c r="A25" s="521"/>
      <c r="B25" s="326" t="s">
        <v>1301</v>
      </c>
      <c r="C25" s="298" t="s">
        <v>809</v>
      </c>
      <c r="D25" s="299">
        <v>50</v>
      </c>
      <c r="E25" s="300">
        <v>0</v>
      </c>
      <c r="F25" s="327">
        <f t="shared" si="1"/>
        <v>0</v>
      </c>
    </row>
    <row r="26" spans="1:6" ht="14.25">
      <c r="A26" s="521"/>
      <c r="B26" s="326" t="s">
        <v>992</v>
      </c>
      <c r="C26" s="298" t="s">
        <v>809</v>
      </c>
      <c r="D26" s="299">
        <v>28</v>
      </c>
      <c r="E26" s="300">
        <v>0</v>
      </c>
      <c r="F26" s="327">
        <f t="shared" si="1"/>
        <v>0</v>
      </c>
    </row>
    <row r="27" spans="1:6" ht="14.25">
      <c r="A27" s="521"/>
      <c r="B27" s="326" t="s">
        <v>993</v>
      </c>
      <c r="C27" s="298" t="s">
        <v>809</v>
      </c>
      <c r="D27" s="299">
        <v>25</v>
      </c>
      <c r="E27" s="300">
        <v>0</v>
      </c>
      <c r="F27" s="327">
        <f t="shared" si="1"/>
        <v>0</v>
      </c>
    </row>
    <row r="28" spans="1:6" ht="14.25">
      <c r="A28" s="521"/>
      <c r="B28" s="326" t="s">
        <v>994</v>
      </c>
      <c r="C28" s="298" t="s">
        <v>809</v>
      </c>
      <c r="D28" s="303">
        <v>460</v>
      </c>
      <c r="E28" s="328">
        <v>0</v>
      </c>
      <c r="F28" s="327">
        <f t="shared" si="1"/>
        <v>0</v>
      </c>
    </row>
    <row r="29" spans="1:6" ht="14.25">
      <c r="A29" s="521"/>
      <c r="B29" s="326" t="s">
        <v>995</v>
      </c>
      <c r="C29" s="298" t="s">
        <v>809</v>
      </c>
      <c r="D29" s="303">
        <v>950</v>
      </c>
      <c r="E29" s="328">
        <v>0</v>
      </c>
      <c r="F29" s="327">
        <f t="shared" si="1"/>
        <v>0</v>
      </c>
    </row>
    <row r="30" spans="1:6" ht="14.25">
      <c r="A30" s="521"/>
      <c r="B30" s="326" t="s">
        <v>996</v>
      </c>
      <c r="C30" s="298" t="s">
        <v>809</v>
      </c>
      <c r="D30" s="303">
        <v>950</v>
      </c>
      <c r="E30" s="328">
        <v>0</v>
      </c>
      <c r="F30" s="327">
        <f t="shared" si="1"/>
        <v>0</v>
      </c>
    </row>
    <row r="31" spans="1:6" ht="14.25">
      <c r="A31" s="521"/>
      <c r="B31" s="326" t="s">
        <v>997</v>
      </c>
      <c r="C31" s="298" t="s">
        <v>809</v>
      </c>
      <c r="D31" s="303">
        <v>490</v>
      </c>
      <c r="E31" s="328">
        <v>0</v>
      </c>
      <c r="F31" s="327">
        <f t="shared" si="1"/>
        <v>0</v>
      </c>
    </row>
    <row r="32" spans="1:6">
      <c r="A32" s="521"/>
      <c r="B32" s="326" t="s">
        <v>998</v>
      </c>
      <c r="C32" s="298" t="s">
        <v>809</v>
      </c>
      <c r="D32" s="303">
        <v>300</v>
      </c>
      <c r="E32" s="300">
        <v>0</v>
      </c>
      <c r="F32" s="327">
        <f t="shared" si="1"/>
        <v>0</v>
      </c>
    </row>
    <row r="33" spans="1:6">
      <c r="A33" s="521"/>
      <c r="B33" s="326" t="s">
        <v>999</v>
      </c>
      <c r="C33" s="298" t="s">
        <v>809</v>
      </c>
      <c r="D33" s="303">
        <v>250</v>
      </c>
      <c r="E33" s="300">
        <v>0</v>
      </c>
      <c r="F33" s="327">
        <f t="shared" si="1"/>
        <v>0</v>
      </c>
    </row>
    <row r="34" spans="1:6">
      <c r="A34" s="521"/>
      <c r="B34" s="326" t="s">
        <v>1000</v>
      </c>
      <c r="C34" s="298" t="s">
        <v>809</v>
      </c>
      <c r="D34" s="303">
        <v>60</v>
      </c>
      <c r="E34" s="300">
        <v>0</v>
      </c>
      <c r="F34" s="327">
        <f t="shared" si="1"/>
        <v>0</v>
      </c>
    </row>
    <row r="35" spans="1:6">
      <c r="A35" s="521"/>
      <c r="B35" s="326" t="s">
        <v>1001</v>
      </c>
      <c r="C35" s="298" t="s">
        <v>809</v>
      </c>
      <c r="D35" s="303">
        <v>150</v>
      </c>
      <c r="E35" s="328">
        <v>0</v>
      </c>
      <c r="F35" s="327">
        <f t="shared" si="1"/>
        <v>0</v>
      </c>
    </row>
    <row r="36" spans="1:6" ht="14.25">
      <c r="A36" s="521"/>
      <c r="B36" s="326" t="s">
        <v>1002</v>
      </c>
      <c r="C36" s="298" t="s">
        <v>809</v>
      </c>
      <c r="D36" s="303">
        <v>350</v>
      </c>
      <c r="E36" s="328">
        <v>0</v>
      </c>
      <c r="F36" s="327">
        <f t="shared" si="1"/>
        <v>0</v>
      </c>
    </row>
    <row r="37" spans="1:6" ht="14.25">
      <c r="A37" s="521"/>
      <c r="B37" s="326" t="s">
        <v>1003</v>
      </c>
      <c r="C37" s="298" t="s">
        <v>809</v>
      </c>
      <c r="D37" s="303">
        <v>60</v>
      </c>
      <c r="E37" s="328">
        <v>0</v>
      </c>
      <c r="F37" s="327">
        <f t="shared" si="1"/>
        <v>0</v>
      </c>
    </row>
    <row r="38" spans="1:6" ht="14.25">
      <c r="A38" s="521"/>
      <c r="B38" s="326" t="s">
        <v>1004</v>
      </c>
      <c r="C38" s="298" t="s">
        <v>809</v>
      </c>
      <c r="D38" s="303">
        <v>160</v>
      </c>
      <c r="E38" s="328">
        <v>0</v>
      </c>
      <c r="F38" s="327">
        <f t="shared" si="1"/>
        <v>0</v>
      </c>
    </row>
    <row r="39" spans="1:6">
      <c r="A39" s="521"/>
      <c r="B39" s="326" t="s">
        <v>1005</v>
      </c>
      <c r="C39" s="298" t="s">
        <v>809</v>
      </c>
      <c r="D39" s="303">
        <v>60</v>
      </c>
      <c r="E39" s="328">
        <v>0</v>
      </c>
      <c r="F39" s="327">
        <f t="shared" si="1"/>
        <v>0</v>
      </c>
    </row>
    <row r="40" spans="1:6">
      <c r="A40" s="330"/>
      <c r="B40" s="326" t="s">
        <v>1006</v>
      </c>
      <c r="C40" s="298" t="s">
        <v>809</v>
      </c>
      <c r="D40" s="303">
        <v>60</v>
      </c>
      <c r="E40" s="328">
        <v>0</v>
      </c>
      <c r="F40" s="327">
        <f t="shared" si="1"/>
        <v>0</v>
      </c>
    </row>
    <row r="41" spans="1:6">
      <c r="A41" s="520">
        <v>19</v>
      </c>
      <c r="B41" s="326" t="s">
        <v>1007</v>
      </c>
      <c r="C41" s="298"/>
      <c r="D41" s="299"/>
      <c r="E41" s="300"/>
      <c r="F41" s="327"/>
    </row>
    <row r="42" spans="1:6">
      <c r="A42" s="521"/>
      <c r="B42" s="326" t="s">
        <v>1008</v>
      </c>
      <c r="C42" s="298" t="s">
        <v>809</v>
      </c>
      <c r="D42" s="299">
        <v>500</v>
      </c>
      <c r="E42" s="300">
        <v>0</v>
      </c>
      <c r="F42" s="327">
        <f>D42*E42</f>
        <v>0</v>
      </c>
    </row>
    <row r="43" spans="1:6">
      <c r="A43" s="521"/>
      <c r="B43" s="326" t="s">
        <v>1009</v>
      </c>
      <c r="C43" s="298" t="s">
        <v>809</v>
      </c>
      <c r="D43" s="303">
        <v>350</v>
      </c>
      <c r="E43" s="300">
        <v>0</v>
      </c>
      <c r="F43" s="327">
        <f>D43*E43</f>
        <v>0</v>
      </c>
    </row>
    <row r="44" spans="1:6">
      <c r="A44" s="521"/>
      <c r="B44" s="326" t="s">
        <v>1010</v>
      </c>
      <c r="C44" s="298" t="s">
        <v>809</v>
      </c>
      <c r="D44" s="303">
        <v>310</v>
      </c>
      <c r="E44" s="300">
        <v>0</v>
      </c>
      <c r="F44" s="327">
        <f>D44*E44</f>
        <v>0</v>
      </c>
    </row>
    <row r="45" spans="1:6">
      <c r="A45" s="522"/>
      <c r="B45" s="326" t="s">
        <v>1011</v>
      </c>
      <c r="C45" s="298" t="s">
        <v>809</v>
      </c>
      <c r="D45" s="303">
        <v>210</v>
      </c>
      <c r="E45" s="300">
        <v>0</v>
      </c>
      <c r="F45" s="327">
        <f>D45*E45</f>
        <v>0</v>
      </c>
    </row>
    <row r="46" spans="1:6" ht="38.25">
      <c r="A46" s="521">
        <v>20</v>
      </c>
      <c r="B46" s="331" t="s">
        <v>1012</v>
      </c>
      <c r="C46" s="298"/>
      <c r="D46" s="299"/>
      <c r="E46" s="304"/>
      <c r="F46" s="301"/>
    </row>
    <row r="47" spans="1:6">
      <c r="A47" s="521"/>
      <c r="B47" s="331" t="s">
        <v>1013</v>
      </c>
      <c r="C47" s="298" t="s">
        <v>809</v>
      </c>
      <c r="D47" s="299">
        <v>300</v>
      </c>
      <c r="E47" s="304">
        <v>0</v>
      </c>
      <c r="F47" s="301">
        <f>D47*E47</f>
        <v>0</v>
      </c>
    </row>
    <row r="48" spans="1:6">
      <c r="A48" s="522"/>
      <c r="B48" s="331" t="s">
        <v>1014</v>
      </c>
      <c r="C48" s="298" t="s">
        <v>809</v>
      </c>
      <c r="D48" s="299">
        <v>400</v>
      </c>
      <c r="E48" s="304">
        <v>0</v>
      </c>
      <c r="F48" s="301">
        <f>D48*E48</f>
        <v>0</v>
      </c>
    </row>
    <row r="49" spans="1:6" ht="89.25">
      <c r="A49" s="316">
        <v>21</v>
      </c>
      <c r="B49" s="331" t="s">
        <v>1015</v>
      </c>
      <c r="C49" s="298" t="s">
        <v>1</v>
      </c>
      <c r="D49" s="299">
        <v>4</v>
      </c>
      <c r="E49" s="304">
        <v>0</v>
      </c>
      <c r="F49" s="301">
        <f t="shared" ref="F49:F58" si="2">D49*E49</f>
        <v>0</v>
      </c>
    </row>
    <row r="50" spans="1:6" ht="89.25">
      <c r="A50" s="316">
        <v>22</v>
      </c>
      <c r="B50" s="297" t="s">
        <v>1016</v>
      </c>
      <c r="C50" s="298" t="s">
        <v>1</v>
      </c>
      <c r="D50" s="303">
        <v>8</v>
      </c>
      <c r="E50" s="300">
        <v>0</v>
      </c>
      <c r="F50" s="301">
        <f t="shared" si="2"/>
        <v>0</v>
      </c>
    </row>
    <row r="51" spans="1:6" ht="25.5">
      <c r="A51" s="316">
        <v>23</v>
      </c>
      <c r="B51" s="297" t="s">
        <v>1017</v>
      </c>
      <c r="C51" s="298" t="s">
        <v>1</v>
      </c>
      <c r="D51" s="299">
        <v>2</v>
      </c>
      <c r="E51" s="304">
        <v>0</v>
      </c>
      <c r="F51" s="301">
        <f t="shared" si="2"/>
        <v>0</v>
      </c>
    </row>
    <row r="52" spans="1:6" ht="51">
      <c r="A52" s="472">
        <v>24</v>
      </c>
      <c r="B52" s="334" t="s">
        <v>1027</v>
      </c>
      <c r="C52" s="298" t="s">
        <v>1021</v>
      </c>
      <c r="D52" s="303">
        <v>50</v>
      </c>
      <c r="E52" s="304">
        <v>0</v>
      </c>
      <c r="F52" s="301">
        <f t="shared" si="2"/>
        <v>0</v>
      </c>
    </row>
    <row r="53" spans="1:6" ht="51">
      <c r="A53" s="316">
        <v>25</v>
      </c>
      <c r="B53" s="297" t="s">
        <v>1018</v>
      </c>
      <c r="C53" s="298" t="s">
        <v>1019</v>
      </c>
      <c r="D53" s="332">
        <v>75</v>
      </c>
      <c r="E53" s="300">
        <v>0</v>
      </c>
      <c r="F53" s="301">
        <f t="shared" si="2"/>
        <v>0</v>
      </c>
    </row>
    <row r="54" spans="1:6" ht="38.25">
      <c r="A54" s="316">
        <v>26</v>
      </c>
      <c r="B54" s="297" t="s">
        <v>1020</v>
      </c>
      <c r="C54" s="298" t="s">
        <v>1021</v>
      </c>
      <c r="D54" s="303">
        <v>60</v>
      </c>
      <c r="E54" s="304">
        <v>0</v>
      </c>
      <c r="F54" s="301">
        <f t="shared" si="2"/>
        <v>0</v>
      </c>
    </row>
    <row r="55" spans="1:6" ht="38.25">
      <c r="A55" s="316">
        <v>27</v>
      </c>
      <c r="B55" s="297" t="s">
        <v>1022</v>
      </c>
      <c r="C55" s="298" t="s">
        <v>809</v>
      </c>
      <c r="D55" s="303">
        <v>375</v>
      </c>
      <c r="E55" s="304">
        <v>0</v>
      </c>
      <c r="F55" s="301">
        <f>D55*E55</f>
        <v>0</v>
      </c>
    </row>
    <row r="56" spans="1:6" ht="38.25">
      <c r="A56" s="316">
        <v>28</v>
      </c>
      <c r="B56" s="297" t="s">
        <v>1673</v>
      </c>
      <c r="C56" s="298" t="s">
        <v>1</v>
      </c>
      <c r="D56" s="303">
        <v>3</v>
      </c>
      <c r="E56" s="328">
        <v>0</v>
      </c>
      <c r="F56" s="301">
        <f t="shared" ref="F56" si="3">D56*E56</f>
        <v>0</v>
      </c>
    </row>
    <row r="57" spans="1:6" ht="205.5" customHeight="1">
      <c r="A57" s="333">
        <v>29</v>
      </c>
      <c r="B57" s="515" t="s">
        <v>1660</v>
      </c>
      <c r="C57" s="335" t="s">
        <v>977</v>
      </c>
      <c r="D57" s="336">
        <v>1</v>
      </c>
      <c r="E57" s="337">
        <v>0</v>
      </c>
      <c r="F57" s="301">
        <f t="shared" si="2"/>
        <v>0</v>
      </c>
    </row>
    <row r="58" spans="1:6" ht="25.5">
      <c r="A58" s="316">
        <v>29</v>
      </c>
      <c r="B58" s="338" t="s">
        <v>1023</v>
      </c>
      <c r="C58" s="298" t="s">
        <v>977</v>
      </c>
      <c r="D58" s="303">
        <v>1</v>
      </c>
      <c r="E58" s="329">
        <v>0</v>
      </c>
      <c r="F58" s="301">
        <f t="shared" si="2"/>
        <v>0</v>
      </c>
    </row>
    <row r="59" spans="1:6" ht="18.75">
      <c r="A59" s="314" t="s">
        <v>479</v>
      </c>
      <c r="B59" s="949" t="s">
        <v>1024</v>
      </c>
      <c r="C59" s="950"/>
      <c r="D59" s="950"/>
      <c r="E59" s="950"/>
      <c r="F59" s="339">
        <f>SUM(F4:F58)</f>
        <v>0</v>
      </c>
    </row>
  </sheetData>
  <mergeCells count="2">
    <mergeCell ref="A2:F2"/>
    <mergeCell ref="B59:E59"/>
  </mergeCells>
  <pageMargins left="0.7" right="0.7" top="0.75" bottom="0.75" header="0.3" footer="0.3"/>
  <pageSetup scale="92"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pageSetUpPr fitToPage="1"/>
  </sheetPr>
  <dimension ref="A1:F54"/>
  <sheetViews>
    <sheetView view="pageBreakPreview" zoomScale="120" zoomScaleNormal="120" zoomScaleSheetLayoutView="120" workbookViewId="0"/>
  </sheetViews>
  <sheetFormatPr defaultColWidth="8.7109375" defaultRowHeight="12.75"/>
  <cols>
    <col min="1" max="1" width="8.7109375" style="18"/>
    <col min="2" max="2" width="44.85546875" style="18" customWidth="1"/>
    <col min="3" max="4" width="8.7109375" style="18"/>
    <col min="5" max="5" width="12.5703125" style="18" customWidth="1"/>
    <col min="6" max="6" width="18.28515625" style="18" customWidth="1"/>
    <col min="7" max="16384" width="8.7109375" style="18"/>
  </cols>
  <sheetData>
    <row r="1" spans="1:6" ht="26.25" customHeight="1">
      <c r="A1" s="700" t="s">
        <v>415</v>
      </c>
      <c r="B1" s="701" t="s">
        <v>416</v>
      </c>
      <c r="C1" s="701" t="s">
        <v>417</v>
      </c>
      <c r="D1" s="701" t="s">
        <v>2</v>
      </c>
      <c r="E1" s="702" t="s">
        <v>418</v>
      </c>
      <c r="F1" s="703" t="s">
        <v>419</v>
      </c>
    </row>
    <row r="2" spans="1:6" ht="12.75" customHeight="1">
      <c r="A2" s="951" t="s">
        <v>769</v>
      </c>
      <c r="B2" s="952"/>
      <c r="C2" s="952"/>
      <c r="D2" s="952"/>
      <c r="E2" s="952"/>
      <c r="F2" s="953"/>
    </row>
    <row r="4" spans="1:6">
      <c r="A4" s="669" t="s">
        <v>471</v>
      </c>
      <c r="B4" s="670" t="s">
        <v>1025</v>
      </c>
      <c r="C4" s="704"/>
      <c r="D4" s="671"/>
      <c r="E4" s="672"/>
      <c r="F4" s="671"/>
    </row>
    <row r="5" spans="1:6" ht="204">
      <c r="A5" s="673">
        <v>1</v>
      </c>
      <c r="B5" s="674" t="s">
        <v>1691</v>
      </c>
      <c r="C5" s="675" t="s">
        <v>1</v>
      </c>
      <c r="D5" s="675">
        <v>21</v>
      </c>
      <c r="E5" s="676">
        <v>0</v>
      </c>
      <c r="F5" s="677">
        <f>D5*E5</f>
        <v>0</v>
      </c>
    </row>
    <row r="6" spans="1:6" ht="165.75">
      <c r="A6" s="673">
        <v>2</v>
      </c>
      <c r="B6" s="674" t="s">
        <v>1692</v>
      </c>
      <c r="C6" s="675" t="s">
        <v>1</v>
      </c>
      <c r="D6" s="675">
        <v>12</v>
      </c>
      <c r="E6" s="676">
        <v>0</v>
      </c>
      <c r="F6" s="677">
        <f t="shared" ref="F6:F8" si="0">D6*E6</f>
        <v>0</v>
      </c>
    </row>
    <row r="7" spans="1:6" ht="165.75">
      <c r="A7" s="673">
        <v>3</v>
      </c>
      <c r="B7" s="674" t="s">
        <v>1698</v>
      </c>
      <c r="C7" s="675" t="s">
        <v>1</v>
      </c>
      <c r="D7" s="675">
        <v>48</v>
      </c>
      <c r="E7" s="676">
        <v>0</v>
      </c>
      <c r="F7" s="677">
        <f t="shared" si="0"/>
        <v>0</v>
      </c>
    </row>
    <row r="8" spans="1:6" ht="178.5">
      <c r="A8" s="673">
        <v>4</v>
      </c>
      <c r="B8" s="674" t="s">
        <v>1693</v>
      </c>
      <c r="C8" s="675" t="s">
        <v>1</v>
      </c>
      <c r="D8" s="675">
        <v>8</v>
      </c>
      <c r="E8" s="676">
        <v>0</v>
      </c>
      <c r="F8" s="677">
        <f t="shared" si="0"/>
        <v>0</v>
      </c>
    </row>
    <row r="9" spans="1:6" ht="178.5">
      <c r="A9" s="673">
        <v>5</v>
      </c>
      <c r="B9" s="674" t="s">
        <v>1679</v>
      </c>
      <c r="C9" s="675" t="s">
        <v>1</v>
      </c>
      <c r="D9" s="675">
        <v>6</v>
      </c>
      <c r="E9" s="676">
        <v>0</v>
      </c>
      <c r="F9" s="678">
        <f t="shared" ref="F9" si="1">E9*D9</f>
        <v>0</v>
      </c>
    </row>
    <row r="10" spans="1:6" ht="178.5">
      <c r="A10" s="673">
        <v>6</v>
      </c>
      <c r="B10" s="674" t="s">
        <v>1680</v>
      </c>
      <c r="C10" s="679" t="s">
        <v>1</v>
      </c>
      <c r="D10" s="675">
        <v>4</v>
      </c>
      <c r="E10" s="676">
        <v>0</v>
      </c>
      <c r="F10" s="677">
        <f t="shared" ref="F10" si="2">D10*E10</f>
        <v>0</v>
      </c>
    </row>
    <row r="11" spans="1:6" ht="153">
      <c r="A11" s="673">
        <v>7</v>
      </c>
      <c r="B11" s="674" t="s">
        <v>1675</v>
      </c>
      <c r="C11" s="675" t="s">
        <v>1</v>
      </c>
      <c r="D11" s="675">
        <v>4</v>
      </c>
      <c r="E11" s="676">
        <v>0</v>
      </c>
      <c r="F11" s="678">
        <f t="shared" ref="F11:F13" si="3">E11*D11</f>
        <v>0</v>
      </c>
    </row>
    <row r="12" spans="1:6" ht="89.25">
      <c r="A12" s="673">
        <v>8</v>
      </c>
      <c r="B12" s="674" t="s">
        <v>1676</v>
      </c>
      <c r="C12" s="675" t="s">
        <v>1</v>
      </c>
      <c r="D12" s="675">
        <v>6</v>
      </c>
      <c r="E12" s="676">
        <v>0</v>
      </c>
      <c r="F12" s="678">
        <f t="shared" si="3"/>
        <v>0</v>
      </c>
    </row>
    <row r="13" spans="1:6" ht="178.5">
      <c r="A13" s="673">
        <v>9</v>
      </c>
      <c r="B13" s="674" t="s">
        <v>1677</v>
      </c>
      <c r="C13" s="675" t="s">
        <v>1</v>
      </c>
      <c r="D13" s="675">
        <v>9</v>
      </c>
      <c r="E13" s="676">
        <v>0</v>
      </c>
      <c r="F13" s="678">
        <f t="shared" si="3"/>
        <v>0</v>
      </c>
    </row>
    <row r="14" spans="1:6">
      <c r="A14" s="669" t="s">
        <v>471</v>
      </c>
      <c r="B14" s="670" t="s">
        <v>1025</v>
      </c>
      <c r="C14" s="680"/>
      <c r="D14" s="681"/>
      <c r="E14" s="682"/>
      <c r="F14" s="683">
        <f>SUM(F5:F13)</f>
        <v>0</v>
      </c>
    </row>
    <row r="15" spans="1:6">
      <c r="A15" s="684"/>
      <c r="B15" s="685"/>
      <c r="C15" s="679"/>
      <c r="D15" s="686"/>
      <c r="E15" s="687"/>
      <c r="F15" s="688"/>
    </row>
    <row r="16" spans="1:6">
      <c r="A16" s="669" t="s">
        <v>479</v>
      </c>
      <c r="B16" s="670" t="s">
        <v>1026</v>
      </c>
      <c r="C16" s="704"/>
      <c r="D16" s="671"/>
      <c r="E16" s="672"/>
      <c r="F16" s="671"/>
    </row>
    <row r="17" spans="1:6" ht="76.5">
      <c r="A17" s="673">
        <v>1</v>
      </c>
      <c r="B17" s="674" t="s">
        <v>2115</v>
      </c>
      <c r="C17" s="675" t="s">
        <v>1694</v>
      </c>
      <c r="D17" s="689">
        <v>23</v>
      </c>
      <c r="E17" s="690">
        <v>0</v>
      </c>
      <c r="F17" s="691">
        <f>D17*E17</f>
        <v>0</v>
      </c>
    </row>
    <row r="18" spans="1:6" ht="63.75">
      <c r="A18" s="692">
        <v>2</v>
      </c>
      <c r="B18" s="674" t="s">
        <v>2116</v>
      </c>
      <c r="C18" s="675" t="s">
        <v>1694</v>
      </c>
      <c r="D18" s="675">
        <v>12</v>
      </c>
      <c r="E18" s="676">
        <v>0</v>
      </c>
      <c r="F18" s="678">
        <f t="shared" ref="F18" si="4">E18*D18</f>
        <v>0</v>
      </c>
    </row>
    <row r="19" spans="1:6" ht="38.25">
      <c r="A19" s="693">
        <v>3</v>
      </c>
      <c r="B19" s="674" t="s">
        <v>1020</v>
      </c>
      <c r="C19" s="675" t="s">
        <v>1694</v>
      </c>
      <c r="D19" s="675">
        <v>8.8000000000000007</v>
      </c>
      <c r="E19" s="676">
        <v>0</v>
      </c>
      <c r="F19" s="678">
        <f>ROUND(E19*D19,2)</f>
        <v>0</v>
      </c>
    </row>
    <row r="20" spans="1:6" ht="25.5">
      <c r="A20" s="673">
        <v>4</v>
      </c>
      <c r="B20" s="694" t="s">
        <v>1695</v>
      </c>
      <c r="C20" s="675" t="s">
        <v>809</v>
      </c>
      <c r="D20" s="675">
        <v>150</v>
      </c>
      <c r="E20" s="676">
        <v>0</v>
      </c>
      <c r="F20" s="691">
        <f>D20*E20</f>
        <v>0</v>
      </c>
    </row>
    <row r="21" spans="1:6" ht="25.5">
      <c r="A21" s="695">
        <v>5</v>
      </c>
      <c r="B21" s="696" t="s">
        <v>1028</v>
      </c>
      <c r="C21" s="675" t="s">
        <v>1</v>
      </c>
      <c r="D21" s="675">
        <v>110</v>
      </c>
      <c r="E21" s="676">
        <v>0</v>
      </c>
      <c r="F21" s="691">
        <f>D21*E21</f>
        <v>0</v>
      </c>
    </row>
    <row r="22" spans="1:6" ht="38.25">
      <c r="A22" s="695">
        <v>6</v>
      </c>
      <c r="B22" s="696" t="s">
        <v>1022</v>
      </c>
      <c r="C22" s="675" t="s">
        <v>809</v>
      </c>
      <c r="D22" s="675">
        <v>110</v>
      </c>
      <c r="E22" s="676">
        <v>0</v>
      </c>
      <c r="F22" s="691">
        <f>D22*E22</f>
        <v>0</v>
      </c>
    </row>
    <row r="23" spans="1:6" ht="229.5">
      <c r="A23" s="673">
        <v>7</v>
      </c>
      <c r="B23" s="674" t="s">
        <v>1681</v>
      </c>
      <c r="C23" s="675" t="s">
        <v>1</v>
      </c>
      <c r="D23" s="675">
        <v>4</v>
      </c>
      <c r="E23" s="676">
        <v>0</v>
      </c>
      <c r="F23" s="678">
        <f t="shared" ref="F23:F30" si="5">E23*D23</f>
        <v>0</v>
      </c>
    </row>
    <row r="24" spans="1:6" ht="76.5">
      <c r="A24" s="692">
        <v>8</v>
      </c>
      <c r="B24" s="674" t="s">
        <v>1682</v>
      </c>
      <c r="C24" s="675" t="s">
        <v>1</v>
      </c>
      <c r="D24" s="675">
        <v>4</v>
      </c>
      <c r="E24" s="676">
        <v>0</v>
      </c>
      <c r="F24" s="678">
        <f t="shared" si="5"/>
        <v>0</v>
      </c>
    </row>
    <row r="25" spans="1:6" ht="25.5">
      <c r="A25" s="673">
        <v>9</v>
      </c>
      <c r="B25" s="674" t="s">
        <v>1029</v>
      </c>
      <c r="C25" s="916" t="s">
        <v>809</v>
      </c>
      <c r="D25" s="675">
        <v>110</v>
      </c>
      <c r="E25" s="676">
        <v>0</v>
      </c>
      <c r="F25" s="678">
        <f t="shared" si="5"/>
        <v>0</v>
      </c>
    </row>
    <row r="26" spans="1:6" ht="51">
      <c r="A26" s="692">
        <v>10</v>
      </c>
      <c r="B26" s="674" t="s">
        <v>1030</v>
      </c>
      <c r="C26" s="675" t="s">
        <v>1</v>
      </c>
      <c r="D26" s="675">
        <v>4</v>
      </c>
      <c r="E26" s="676">
        <v>0</v>
      </c>
      <c r="F26" s="678">
        <f t="shared" si="5"/>
        <v>0</v>
      </c>
    </row>
    <row r="27" spans="1:6" ht="51">
      <c r="A27" s="692">
        <v>11</v>
      </c>
      <c r="B27" s="674" t="s">
        <v>1678</v>
      </c>
      <c r="C27" s="675" t="s">
        <v>1</v>
      </c>
      <c r="D27" s="675">
        <v>8</v>
      </c>
      <c r="E27" s="676">
        <v>0</v>
      </c>
      <c r="F27" s="678">
        <f t="shared" si="5"/>
        <v>0</v>
      </c>
    </row>
    <row r="28" spans="1:6" ht="25.5">
      <c r="A28" s="692">
        <v>12</v>
      </c>
      <c r="B28" s="674" t="s">
        <v>1031</v>
      </c>
      <c r="C28" s="675" t="s">
        <v>1</v>
      </c>
      <c r="D28" s="675">
        <v>4</v>
      </c>
      <c r="E28" s="676">
        <v>0</v>
      </c>
      <c r="F28" s="678">
        <f t="shared" si="5"/>
        <v>0</v>
      </c>
    </row>
    <row r="29" spans="1:6" ht="76.5">
      <c r="A29" s="692">
        <v>13</v>
      </c>
      <c r="B29" s="674" t="s">
        <v>1032</v>
      </c>
      <c r="C29" s="675" t="s">
        <v>1</v>
      </c>
      <c r="D29" s="675">
        <v>4</v>
      </c>
      <c r="E29" s="676">
        <v>0</v>
      </c>
      <c r="F29" s="678">
        <f t="shared" si="5"/>
        <v>0</v>
      </c>
    </row>
    <row r="30" spans="1:6" ht="178.5">
      <c r="A30" s="697">
        <v>14</v>
      </c>
      <c r="B30" s="674" t="s">
        <v>1683</v>
      </c>
      <c r="C30" s="675" t="s">
        <v>1</v>
      </c>
      <c r="D30" s="675">
        <v>2</v>
      </c>
      <c r="E30" s="676">
        <v>0</v>
      </c>
      <c r="F30" s="678">
        <f t="shared" si="5"/>
        <v>0</v>
      </c>
    </row>
    <row r="31" spans="1:6" ht="318.75">
      <c r="A31" s="954">
        <v>15</v>
      </c>
      <c r="B31" s="698" t="s">
        <v>1684</v>
      </c>
      <c r="C31" s="675"/>
      <c r="D31" s="675"/>
      <c r="E31" s="676"/>
      <c r="F31" s="678"/>
    </row>
    <row r="32" spans="1:6" ht="191.25">
      <c r="A32" s="955"/>
      <c r="B32" s="698" t="s">
        <v>1685</v>
      </c>
      <c r="C32" s="675" t="s">
        <v>1</v>
      </c>
      <c r="D32" s="675">
        <v>4</v>
      </c>
      <c r="E32" s="676">
        <v>0</v>
      </c>
      <c r="F32" s="678">
        <f t="shared" ref="F32:F34" si="6">E32*D32</f>
        <v>0</v>
      </c>
    </row>
    <row r="33" spans="1:6" ht="204">
      <c r="A33" s="699">
        <v>16</v>
      </c>
      <c r="B33" s="674" t="s">
        <v>1686</v>
      </c>
      <c r="C33" s="675" t="s">
        <v>1</v>
      </c>
      <c r="D33" s="675">
        <v>21</v>
      </c>
      <c r="E33" s="676">
        <v>0</v>
      </c>
      <c r="F33" s="678">
        <f t="shared" si="6"/>
        <v>0</v>
      </c>
    </row>
    <row r="34" spans="1:6" ht="63.75">
      <c r="A34" s="692">
        <v>17</v>
      </c>
      <c r="B34" s="674" t="s">
        <v>2117</v>
      </c>
      <c r="C34" s="675" t="s">
        <v>977</v>
      </c>
      <c r="D34" s="675">
        <v>1</v>
      </c>
      <c r="E34" s="676">
        <v>0</v>
      </c>
      <c r="F34" s="678">
        <f t="shared" si="6"/>
        <v>0</v>
      </c>
    </row>
    <row r="35" spans="1:6">
      <c r="A35" s="669" t="s">
        <v>479</v>
      </c>
      <c r="B35" s="670" t="s">
        <v>1026</v>
      </c>
      <c r="C35" s="680"/>
      <c r="D35" s="681"/>
      <c r="E35" s="682"/>
      <c r="F35" s="683">
        <f>SUM(F17:F34)</f>
        <v>0</v>
      </c>
    </row>
    <row r="36" spans="1:6">
      <c r="A36" s="684"/>
      <c r="B36" s="685"/>
      <c r="C36" s="679"/>
      <c r="D36" s="686"/>
      <c r="E36" s="687"/>
      <c r="F36" s="688"/>
    </row>
    <row r="37" spans="1:6">
      <c r="A37" s="669" t="s">
        <v>481</v>
      </c>
      <c r="B37" s="670" t="s">
        <v>1033</v>
      </c>
      <c r="C37" s="704"/>
      <c r="D37" s="671"/>
      <c r="E37" s="672"/>
      <c r="F37" s="671"/>
    </row>
    <row r="38" spans="1:6" ht="76.5">
      <c r="A38" s="673">
        <v>1</v>
      </c>
      <c r="B38" s="674" t="s">
        <v>2118</v>
      </c>
      <c r="C38" s="675" t="s">
        <v>1694</v>
      </c>
      <c r="D38" s="689">
        <v>70</v>
      </c>
      <c r="E38" s="690">
        <v>0</v>
      </c>
      <c r="F38" s="691">
        <f t="shared" ref="F38" si="7">D38*E38</f>
        <v>0</v>
      </c>
    </row>
    <row r="39" spans="1:6" ht="63.75">
      <c r="A39" s="692">
        <v>2</v>
      </c>
      <c r="B39" s="674" t="s">
        <v>2116</v>
      </c>
      <c r="C39" s="675" t="s">
        <v>1694</v>
      </c>
      <c r="D39" s="675">
        <v>35</v>
      </c>
      <c r="E39" s="676">
        <v>0</v>
      </c>
      <c r="F39" s="678">
        <f t="shared" ref="F39:F40" si="8">E39*D39</f>
        <v>0</v>
      </c>
    </row>
    <row r="40" spans="1:6" ht="38.25">
      <c r="A40" s="692">
        <v>3</v>
      </c>
      <c r="B40" s="674" t="s">
        <v>1020</v>
      </c>
      <c r="C40" s="675" t="s">
        <v>1694</v>
      </c>
      <c r="D40" s="675">
        <v>26</v>
      </c>
      <c r="E40" s="676">
        <v>0</v>
      </c>
      <c r="F40" s="678">
        <f t="shared" si="8"/>
        <v>0</v>
      </c>
    </row>
    <row r="41" spans="1:6" ht="38.25">
      <c r="A41" s="954">
        <v>4</v>
      </c>
      <c r="B41" s="696" t="s">
        <v>1034</v>
      </c>
      <c r="C41" s="675"/>
      <c r="D41" s="675"/>
      <c r="E41" s="676"/>
      <c r="F41" s="691"/>
    </row>
    <row r="42" spans="1:6">
      <c r="A42" s="956"/>
      <c r="B42" s="696" t="s">
        <v>1302</v>
      </c>
      <c r="C42" s="675" t="s">
        <v>809</v>
      </c>
      <c r="D42" s="675">
        <v>150</v>
      </c>
      <c r="E42" s="676">
        <v>0</v>
      </c>
      <c r="F42" s="691">
        <f>D42*E42</f>
        <v>0</v>
      </c>
    </row>
    <row r="43" spans="1:6">
      <c r="A43" s="955"/>
      <c r="B43" s="696" t="s">
        <v>1303</v>
      </c>
      <c r="C43" s="675" t="s">
        <v>809</v>
      </c>
      <c r="D43" s="675">
        <v>250</v>
      </c>
      <c r="E43" s="676">
        <v>0</v>
      </c>
      <c r="F43" s="691">
        <f>D43*E43</f>
        <v>0</v>
      </c>
    </row>
    <row r="44" spans="1:6" ht="25.5">
      <c r="A44" s="692">
        <v>5</v>
      </c>
      <c r="B44" s="674" t="s">
        <v>1029</v>
      </c>
      <c r="C44" s="675" t="s">
        <v>809</v>
      </c>
      <c r="D44" s="675">
        <v>340</v>
      </c>
      <c r="E44" s="676">
        <v>0</v>
      </c>
      <c r="F44" s="678">
        <f t="shared" ref="F44:F51" si="9">E44*D44</f>
        <v>0</v>
      </c>
    </row>
    <row r="45" spans="1:6" ht="76.5">
      <c r="A45" s="692">
        <v>6</v>
      </c>
      <c r="B45" s="674" t="s">
        <v>2119</v>
      </c>
      <c r="C45" s="675" t="s">
        <v>977</v>
      </c>
      <c r="D45" s="675">
        <v>5</v>
      </c>
      <c r="E45" s="676">
        <v>0</v>
      </c>
      <c r="F45" s="678">
        <f t="shared" si="9"/>
        <v>0</v>
      </c>
    </row>
    <row r="46" spans="1:6" ht="191.25">
      <c r="A46" s="692">
        <v>7</v>
      </c>
      <c r="B46" s="674" t="s">
        <v>1696</v>
      </c>
      <c r="C46" s="675" t="s">
        <v>1</v>
      </c>
      <c r="D46" s="675">
        <v>5</v>
      </c>
      <c r="E46" s="676">
        <v>0</v>
      </c>
      <c r="F46" s="678">
        <f t="shared" si="9"/>
        <v>0</v>
      </c>
    </row>
    <row r="47" spans="1:6" ht="216.75">
      <c r="A47" s="692">
        <v>8</v>
      </c>
      <c r="B47" s="674" t="s">
        <v>1687</v>
      </c>
      <c r="C47" s="675" t="s">
        <v>1</v>
      </c>
      <c r="D47" s="675">
        <v>8</v>
      </c>
      <c r="E47" s="676">
        <v>0</v>
      </c>
      <c r="F47" s="678">
        <f t="shared" si="9"/>
        <v>0</v>
      </c>
    </row>
    <row r="48" spans="1:6" ht="216.75">
      <c r="A48" s="692">
        <v>9</v>
      </c>
      <c r="B48" s="674" t="s">
        <v>1688</v>
      </c>
      <c r="C48" s="675" t="s">
        <v>1</v>
      </c>
      <c r="D48" s="675">
        <v>12</v>
      </c>
      <c r="E48" s="676">
        <v>0</v>
      </c>
      <c r="F48" s="678">
        <f t="shared" si="9"/>
        <v>0</v>
      </c>
    </row>
    <row r="49" spans="1:6" ht="216.75">
      <c r="A49" s="692">
        <v>10</v>
      </c>
      <c r="B49" s="674" t="s">
        <v>1689</v>
      </c>
      <c r="C49" s="675" t="s">
        <v>1</v>
      </c>
      <c r="D49" s="675">
        <v>10</v>
      </c>
      <c r="E49" s="676">
        <v>0</v>
      </c>
      <c r="F49" s="678">
        <f t="shared" si="9"/>
        <v>0</v>
      </c>
    </row>
    <row r="50" spans="1:6" ht="51">
      <c r="A50" s="692">
        <v>11</v>
      </c>
      <c r="B50" s="674" t="s">
        <v>1697</v>
      </c>
      <c r="C50" s="675" t="s">
        <v>1</v>
      </c>
      <c r="D50" s="675">
        <v>30</v>
      </c>
      <c r="E50" s="676">
        <v>0</v>
      </c>
      <c r="F50" s="678">
        <f t="shared" si="9"/>
        <v>0</v>
      </c>
    </row>
    <row r="51" spans="1:6" ht="331.5">
      <c r="A51" s="692">
        <v>12</v>
      </c>
      <c r="B51" s="674" t="s">
        <v>1690</v>
      </c>
      <c r="C51" s="675" t="s">
        <v>1</v>
      </c>
      <c r="D51" s="675">
        <v>10</v>
      </c>
      <c r="E51" s="676">
        <v>0</v>
      </c>
      <c r="F51" s="678">
        <f t="shared" si="9"/>
        <v>0</v>
      </c>
    </row>
    <row r="52" spans="1:6">
      <c r="A52" s="669" t="s">
        <v>481</v>
      </c>
      <c r="B52" s="670" t="s">
        <v>1033</v>
      </c>
      <c r="C52" s="680"/>
      <c r="D52" s="681"/>
      <c r="E52" s="682"/>
      <c r="F52" s="683">
        <f>SUM(F38:F51)</f>
        <v>0</v>
      </c>
    </row>
    <row r="53" spans="1:6">
      <c r="A53" s="692"/>
      <c r="B53" s="685"/>
      <c r="C53" s="679"/>
      <c r="D53" s="686"/>
      <c r="E53" s="687"/>
      <c r="F53" s="688"/>
    </row>
    <row r="54" spans="1:6">
      <c r="A54" s="705" t="s">
        <v>481</v>
      </c>
      <c r="B54" s="957" t="s">
        <v>1035</v>
      </c>
      <c r="C54" s="958"/>
      <c r="D54" s="958"/>
      <c r="E54" s="706"/>
      <c r="F54" s="707">
        <f>SUM(F52+F35+F14)</f>
        <v>0</v>
      </c>
    </row>
  </sheetData>
  <mergeCells count="4">
    <mergeCell ref="A2:F2"/>
    <mergeCell ref="A31:A32"/>
    <mergeCell ref="A41:A43"/>
    <mergeCell ref="B54:D54"/>
  </mergeCells>
  <pageMargins left="0.7" right="0.7" top="0.75" bottom="0.75" header="0.3" footer="0.3"/>
  <pageSetup paperSize="9" scale="87" fitToHeight="0" orientation="portrait" r:id="rId1"/>
  <rowBreaks count="17" manualBreakCount="17">
    <brk id="14" max="5" man="1"/>
    <brk id="36" max="5" man="1"/>
    <brk id="47" max="16383" man="1"/>
    <brk id="78" max="16383" man="1"/>
    <brk id="166" max="16383" man="1"/>
    <brk id="210" max="16383" man="1"/>
    <brk id="244" max="16383" man="1"/>
    <brk id="318" max="16383" man="1"/>
    <brk id="379" max="16383" man="1"/>
    <brk id="425" max="16383" man="1"/>
    <brk id="490" max="16383" man="1"/>
    <brk id="552" max="16383" man="1"/>
    <brk id="600" max="16383" man="1"/>
    <brk id="662" max="16383" man="1"/>
    <brk id="728" max="16383" man="1"/>
    <brk id="798" max="16383" man="1"/>
    <brk id="876" max="16383" man="1"/>
  </rowBreaks>
  <ignoredErrors>
    <ignoredError sqref="F9:F10"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pageSetUpPr fitToPage="1"/>
  </sheetPr>
  <dimension ref="A1:F94"/>
  <sheetViews>
    <sheetView view="pageBreakPreview" zoomScale="120" zoomScaleNormal="120" zoomScaleSheetLayoutView="120" workbookViewId="0"/>
  </sheetViews>
  <sheetFormatPr defaultColWidth="8.7109375" defaultRowHeight="12.75"/>
  <cols>
    <col min="1" max="1" width="8.7109375" style="618"/>
    <col min="2" max="2" width="44.85546875" style="618" customWidth="1"/>
    <col min="3" max="4" width="8.7109375" style="618"/>
    <col min="5" max="5" width="12.5703125" style="618" customWidth="1"/>
    <col min="6" max="6" width="18.28515625" style="618" customWidth="1"/>
    <col min="7" max="16384" width="8.7109375" style="618"/>
  </cols>
  <sheetData>
    <row r="1" spans="1:6" ht="26.25" customHeight="1">
      <c r="A1" s="158" t="s">
        <v>415</v>
      </c>
      <c r="B1" s="159" t="s">
        <v>416</v>
      </c>
      <c r="C1" s="159" t="s">
        <v>417</v>
      </c>
      <c r="D1" s="159" t="s">
        <v>2</v>
      </c>
      <c r="E1" s="160" t="s">
        <v>418</v>
      </c>
      <c r="F1" s="161" t="s">
        <v>419</v>
      </c>
    </row>
    <row r="2" spans="1:6" ht="12.75" customHeight="1">
      <c r="A2" s="932" t="s">
        <v>772</v>
      </c>
      <c r="B2" s="933"/>
      <c r="C2" s="933"/>
      <c r="D2" s="933"/>
      <c r="E2" s="933"/>
      <c r="F2" s="934"/>
    </row>
    <row r="4" spans="1:6">
      <c r="A4" s="343" t="s">
        <v>1036</v>
      </c>
      <c r="B4" s="961" t="s">
        <v>1037</v>
      </c>
      <c r="C4" s="962"/>
      <c r="D4" s="962"/>
      <c r="E4" s="962"/>
      <c r="F4" s="963"/>
    </row>
    <row r="5" spans="1:6" ht="127.5">
      <c r="A5" s="964">
        <v>1</v>
      </c>
      <c r="B5" s="344" t="s">
        <v>1705</v>
      </c>
      <c r="C5" s="345"/>
      <c r="D5" s="346"/>
      <c r="E5" s="319"/>
      <c r="F5" s="319"/>
    </row>
    <row r="6" spans="1:6" ht="25.5">
      <c r="A6" s="965"/>
      <c r="B6" s="297" t="s">
        <v>1304</v>
      </c>
      <c r="C6" s="345" t="s">
        <v>1</v>
      </c>
      <c r="D6" s="346">
        <v>1</v>
      </c>
      <c r="E6" s="328">
        <v>0</v>
      </c>
      <c r="F6" s="319">
        <f>E6*D6</f>
        <v>0</v>
      </c>
    </row>
    <row r="7" spans="1:6" ht="25.5">
      <c r="A7" s="965"/>
      <c r="B7" s="297" t="s">
        <v>1305</v>
      </c>
      <c r="C7" s="345" t="s">
        <v>1</v>
      </c>
      <c r="D7" s="346">
        <v>1</v>
      </c>
      <c r="E7" s="328">
        <v>0</v>
      </c>
      <c r="F7" s="319">
        <f t="shared" ref="F7:F21" si="0">E7*D7</f>
        <v>0</v>
      </c>
    </row>
    <row r="8" spans="1:6">
      <c r="A8" s="965"/>
      <c r="B8" s="297" t="s">
        <v>1306</v>
      </c>
      <c r="C8" s="345" t="s">
        <v>1</v>
      </c>
      <c r="D8" s="346">
        <v>2</v>
      </c>
      <c r="E8" s="328">
        <v>0</v>
      </c>
      <c r="F8" s="319">
        <f t="shared" si="0"/>
        <v>0</v>
      </c>
    </row>
    <row r="9" spans="1:6">
      <c r="A9" s="965"/>
      <c r="B9" s="297" t="s">
        <v>1307</v>
      </c>
      <c r="C9" s="345" t="s">
        <v>1</v>
      </c>
      <c r="D9" s="346">
        <v>1</v>
      </c>
      <c r="E9" s="328">
        <v>0</v>
      </c>
      <c r="F9" s="319">
        <f t="shared" si="0"/>
        <v>0</v>
      </c>
    </row>
    <row r="10" spans="1:6" ht="25.5">
      <c r="A10" s="965"/>
      <c r="B10" s="297" t="s">
        <v>1308</v>
      </c>
      <c r="C10" s="345" t="s">
        <v>1</v>
      </c>
      <c r="D10" s="346">
        <v>1</v>
      </c>
      <c r="E10" s="328">
        <v>0</v>
      </c>
      <c r="F10" s="319">
        <f t="shared" si="0"/>
        <v>0</v>
      </c>
    </row>
    <row r="11" spans="1:6">
      <c r="A11" s="965"/>
      <c r="B11" s="297" t="s">
        <v>1309</v>
      </c>
      <c r="C11" s="345" t="s">
        <v>1</v>
      </c>
      <c r="D11" s="346">
        <v>1</v>
      </c>
      <c r="E11" s="328">
        <v>0</v>
      </c>
      <c r="F11" s="319">
        <f t="shared" si="0"/>
        <v>0</v>
      </c>
    </row>
    <row r="12" spans="1:6">
      <c r="A12" s="965"/>
      <c r="B12" s="297" t="s">
        <v>1310</v>
      </c>
      <c r="C12" s="345" t="s">
        <v>1</v>
      </c>
      <c r="D12" s="346">
        <v>1</v>
      </c>
      <c r="E12" s="328">
        <v>0</v>
      </c>
      <c r="F12" s="319">
        <f t="shared" si="0"/>
        <v>0</v>
      </c>
    </row>
    <row r="13" spans="1:6" ht="38.25">
      <c r="A13" s="965"/>
      <c r="B13" s="297" t="s">
        <v>1699</v>
      </c>
      <c r="C13" s="345" t="s">
        <v>1</v>
      </c>
      <c r="D13" s="346">
        <v>1</v>
      </c>
      <c r="E13" s="328">
        <v>0</v>
      </c>
      <c r="F13" s="319">
        <f t="shared" si="0"/>
        <v>0</v>
      </c>
    </row>
    <row r="14" spans="1:6" ht="25.5">
      <c r="A14" s="965"/>
      <c r="B14" s="297" t="s">
        <v>1311</v>
      </c>
      <c r="C14" s="345" t="s">
        <v>1</v>
      </c>
      <c r="D14" s="346">
        <v>1</v>
      </c>
      <c r="E14" s="328">
        <v>0</v>
      </c>
      <c r="F14" s="319">
        <f t="shared" si="0"/>
        <v>0</v>
      </c>
    </row>
    <row r="15" spans="1:6">
      <c r="A15" s="965"/>
      <c r="B15" s="297" t="s">
        <v>1312</v>
      </c>
      <c r="C15" s="345" t="s">
        <v>1</v>
      </c>
      <c r="D15" s="346">
        <v>1</v>
      </c>
      <c r="E15" s="328">
        <v>0</v>
      </c>
      <c r="F15" s="319">
        <f t="shared" si="0"/>
        <v>0</v>
      </c>
    </row>
    <row r="16" spans="1:6">
      <c r="A16" s="965"/>
      <c r="B16" s="297" t="s">
        <v>1321</v>
      </c>
      <c r="C16" s="345" t="s">
        <v>1</v>
      </c>
      <c r="D16" s="346">
        <v>12</v>
      </c>
      <c r="E16" s="328">
        <v>0</v>
      </c>
      <c r="F16" s="319">
        <f t="shared" si="0"/>
        <v>0</v>
      </c>
    </row>
    <row r="17" spans="1:6" ht="25.5">
      <c r="A17" s="965"/>
      <c r="B17" s="297" t="s">
        <v>1313</v>
      </c>
      <c r="C17" s="345" t="s">
        <v>1</v>
      </c>
      <c r="D17" s="346">
        <v>1</v>
      </c>
      <c r="E17" s="328">
        <v>0</v>
      </c>
      <c r="F17" s="319">
        <f t="shared" si="0"/>
        <v>0</v>
      </c>
    </row>
    <row r="18" spans="1:6">
      <c r="A18" s="965"/>
      <c r="B18" s="297" t="s">
        <v>1314</v>
      </c>
      <c r="C18" s="345" t="s">
        <v>1</v>
      </c>
      <c r="D18" s="346">
        <v>1</v>
      </c>
      <c r="E18" s="328">
        <v>0</v>
      </c>
      <c r="F18" s="319">
        <f t="shared" si="0"/>
        <v>0</v>
      </c>
    </row>
    <row r="19" spans="1:6" ht="25.5">
      <c r="A19" s="965"/>
      <c r="B19" s="297" t="s">
        <v>1315</v>
      </c>
      <c r="C19" s="345" t="s">
        <v>1</v>
      </c>
      <c r="D19" s="346">
        <v>2</v>
      </c>
      <c r="E19" s="328">
        <v>0</v>
      </c>
      <c r="F19" s="319">
        <f t="shared" si="0"/>
        <v>0</v>
      </c>
    </row>
    <row r="20" spans="1:6" ht="25.5">
      <c r="A20" s="965"/>
      <c r="B20" s="297" t="s">
        <v>1316</v>
      </c>
      <c r="C20" s="345" t="s">
        <v>1</v>
      </c>
      <c r="D20" s="346">
        <v>5</v>
      </c>
      <c r="E20" s="328">
        <v>0</v>
      </c>
      <c r="F20" s="319">
        <f t="shared" si="0"/>
        <v>0</v>
      </c>
    </row>
    <row r="21" spans="1:6">
      <c r="A21" s="965"/>
      <c r="B21" s="297" t="s">
        <v>1706</v>
      </c>
      <c r="C21" s="345" t="s">
        <v>1</v>
      </c>
      <c r="D21" s="346">
        <v>25</v>
      </c>
      <c r="E21" s="328">
        <v>0</v>
      </c>
      <c r="F21" s="319">
        <f t="shared" si="0"/>
        <v>0</v>
      </c>
    </row>
    <row r="22" spans="1:6" ht="51">
      <c r="A22" s="964">
        <v>2</v>
      </c>
      <c r="B22" s="297" t="s">
        <v>1038</v>
      </c>
      <c r="C22" s="347"/>
      <c r="D22" s="348"/>
      <c r="E22" s="319"/>
      <c r="F22" s="300"/>
    </row>
    <row r="23" spans="1:6">
      <c r="A23" s="965"/>
      <c r="B23" s="297" t="s">
        <v>1039</v>
      </c>
      <c r="C23" s="345" t="s">
        <v>809</v>
      </c>
      <c r="D23" s="348">
        <v>250</v>
      </c>
      <c r="E23" s="328">
        <v>0</v>
      </c>
      <c r="F23" s="301">
        <f t="shared" ref="F23:F35" si="1">D23*E23</f>
        <v>0</v>
      </c>
    </row>
    <row r="24" spans="1:6">
      <c r="A24" s="965"/>
      <c r="B24" s="297" t="s">
        <v>1040</v>
      </c>
      <c r="C24" s="345" t="s">
        <v>809</v>
      </c>
      <c r="D24" s="348">
        <v>150</v>
      </c>
      <c r="E24" s="328">
        <v>0</v>
      </c>
      <c r="F24" s="301">
        <f t="shared" si="1"/>
        <v>0</v>
      </c>
    </row>
    <row r="25" spans="1:6">
      <c r="A25" s="965"/>
      <c r="B25" s="297" t="s">
        <v>1317</v>
      </c>
      <c r="C25" s="298" t="s">
        <v>809</v>
      </c>
      <c r="D25" s="348">
        <v>130</v>
      </c>
      <c r="E25" s="328">
        <v>0</v>
      </c>
      <c r="F25" s="301">
        <f t="shared" si="1"/>
        <v>0</v>
      </c>
    </row>
    <row r="26" spans="1:6">
      <c r="A26" s="966"/>
      <c r="B26" s="297" t="s">
        <v>1318</v>
      </c>
      <c r="C26" s="298" t="s">
        <v>809</v>
      </c>
      <c r="D26" s="348">
        <v>20</v>
      </c>
      <c r="E26" s="328">
        <v>0</v>
      </c>
      <c r="F26" s="301">
        <f t="shared" si="1"/>
        <v>0</v>
      </c>
    </row>
    <row r="27" spans="1:6" ht="76.5">
      <c r="A27" s="316">
        <v>3</v>
      </c>
      <c r="B27" s="297" t="s">
        <v>1041</v>
      </c>
      <c r="C27" s="298" t="s">
        <v>1021</v>
      </c>
      <c r="D27" s="299">
        <v>20</v>
      </c>
      <c r="E27" s="300">
        <v>0</v>
      </c>
      <c r="F27" s="301">
        <f t="shared" ref="F27:F28" si="2">E27*D27</f>
        <v>0</v>
      </c>
    </row>
    <row r="28" spans="1:6" ht="38.25">
      <c r="A28" s="316">
        <v>4</v>
      </c>
      <c r="B28" s="297" t="s">
        <v>1042</v>
      </c>
      <c r="C28" s="298" t="s">
        <v>809</v>
      </c>
      <c r="D28" s="348">
        <v>120</v>
      </c>
      <c r="E28" s="304">
        <v>0</v>
      </c>
      <c r="F28" s="340">
        <f t="shared" si="2"/>
        <v>0</v>
      </c>
    </row>
    <row r="29" spans="1:6" ht="38.25">
      <c r="A29" s="316">
        <v>5</v>
      </c>
      <c r="B29" s="297" t="s">
        <v>1043</v>
      </c>
      <c r="C29" s="298" t="s">
        <v>1021</v>
      </c>
      <c r="D29" s="348">
        <v>2.5</v>
      </c>
      <c r="E29" s="304">
        <v>0</v>
      </c>
      <c r="F29" s="340">
        <f>ROUND(E29*D29,2)</f>
        <v>0</v>
      </c>
    </row>
    <row r="30" spans="1:6" ht="63.75">
      <c r="A30" s="316">
        <v>6</v>
      </c>
      <c r="B30" s="297" t="s">
        <v>1700</v>
      </c>
      <c r="C30" s="347" t="s">
        <v>1</v>
      </c>
      <c r="D30" s="346">
        <v>14</v>
      </c>
      <c r="E30" s="300">
        <v>0</v>
      </c>
      <c r="F30" s="301">
        <f t="shared" ref="F30" si="3">D30*E30</f>
        <v>0</v>
      </c>
    </row>
    <row r="31" spans="1:6" ht="191.25">
      <c r="A31" s="316">
        <v>7</v>
      </c>
      <c r="B31" s="297" t="s">
        <v>1707</v>
      </c>
      <c r="C31" s="298" t="s">
        <v>809</v>
      </c>
      <c r="D31" s="303">
        <v>450</v>
      </c>
      <c r="E31" s="329">
        <v>0</v>
      </c>
      <c r="F31" s="301">
        <f>D31*E31</f>
        <v>0</v>
      </c>
    </row>
    <row r="32" spans="1:6" ht="204">
      <c r="A32" s="316">
        <v>8</v>
      </c>
      <c r="B32" s="297" t="s">
        <v>1708</v>
      </c>
      <c r="C32" s="298" t="s">
        <v>809</v>
      </c>
      <c r="D32" s="303">
        <v>130</v>
      </c>
      <c r="E32" s="329">
        <v>0</v>
      </c>
      <c r="F32" s="301">
        <f>D32*E32</f>
        <v>0</v>
      </c>
    </row>
    <row r="33" spans="1:6" ht="25.5">
      <c r="A33" s="316">
        <v>9</v>
      </c>
      <c r="B33" s="297" t="s">
        <v>1044</v>
      </c>
      <c r="C33" s="298" t="s">
        <v>1</v>
      </c>
      <c r="D33" s="473">
        <v>1</v>
      </c>
      <c r="E33" s="328">
        <v>0</v>
      </c>
      <c r="F33" s="319">
        <f t="shared" ref="F33:F34" si="4">D33*E33</f>
        <v>0</v>
      </c>
    </row>
    <row r="34" spans="1:6" ht="63.75">
      <c r="A34" s="316">
        <v>10</v>
      </c>
      <c r="B34" s="708" t="s">
        <v>1709</v>
      </c>
      <c r="C34" s="298" t="s">
        <v>1</v>
      </c>
      <c r="D34" s="303">
        <v>1</v>
      </c>
      <c r="E34" s="328">
        <v>0</v>
      </c>
      <c r="F34" s="301">
        <f t="shared" si="4"/>
        <v>0</v>
      </c>
    </row>
    <row r="35" spans="1:6" ht="25.5">
      <c r="A35" s="316">
        <v>11</v>
      </c>
      <c r="B35" s="297" t="s">
        <v>1045</v>
      </c>
      <c r="C35" s="298" t="s">
        <v>977</v>
      </c>
      <c r="D35" s="299">
        <v>1</v>
      </c>
      <c r="E35" s="329">
        <v>0</v>
      </c>
      <c r="F35" s="301">
        <f t="shared" si="1"/>
        <v>0</v>
      </c>
    </row>
    <row r="36" spans="1:6">
      <c r="A36" s="349" t="s">
        <v>1036</v>
      </c>
      <c r="B36" s="967" t="s">
        <v>1046</v>
      </c>
      <c r="C36" s="968"/>
      <c r="D36" s="968"/>
      <c r="E36" s="968"/>
      <c r="F36" s="350">
        <f>SUM(F5:F35)</f>
        <v>0</v>
      </c>
    </row>
    <row r="37" spans="1:6">
      <c r="A37" s="351"/>
      <c r="B37" s="352"/>
      <c r="C37" s="352"/>
      <c r="D37" s="353"/>
      <c r="E37" s="352"/>
      <c r="F37" s="354"/>
    </row>
    <row r="38" spans="1:6">
      <c r="A38" s="343" t="s">
        <v>1047</v>
      </c>
      <c r="B38" s="969" t="s">
        <v>1048</v>
      </c>
      <c r="C38" s="970"/>
      <c r="D38" s="970"/>
      <c r="E38" s="970"/>
      <c r="F38" s="970"/>
    </row>
    <row r="39" spans="1:6" ht="25.5">
      <c r="A39" s="355" t="s">
        <v>1049</v>
      </c>
      <c r="B39" s="356" t="s">
        <v>1050</v>
      </c>
      <c r="C39" s="298"/>
      <c r="D39" s="303"/>
      <c r="E39" s="300"/>
      <c r="F39" s="300"/>
    </row>
    <row r="40" spans="1:6" ht="14.25">
      <c r="A40" s="357"/>
      <c r="B40" s="358" t="s">
        <v>1051</v>
      </c>
      <c r="C40" s="298" t="s">
        <v>1</v>
      </c>
      <c r="D40" s="303">
        <v>1</v>
      </c>
      <c r="E40" s="301">
        <v>0</v>
      </c>
      <c r="F40" s="301">
        <f>E40*D40</f>
        <v>0</v>
      </c>
    </row>
    <row r="41" spans="1:6" ht="14.25">
      <c r="A41" s="359"/>
      <c r="B41" s="356" t="s">
        <v>1052</v>
      </c>
      <c r="C41" s="298" t="s">
        <v>1</v>
      </c>
      <c r="D41" s="303">
        <v>1</v>
      </c>
      <c r="E41" s="301">
        <v>0</v>
      </c>
      <c r="F41" s="301">
        <f t="shared" ref="F41:F70" si="5">E41*D41</f>
        <v>0</v>
      </c>
    </row>
    <row r="42" spans="1:6" ht="14.25">
      <c r="A42" s="359"/>
      <c r="B42" s="356" t="s">
        <v>1053</v>
      </c>
      <c r="C42" s="298" t="s">
        <v>1</v>
      </c>
      <c r="D42" s="303">
        <v>1</v>
      </c>
      <c r="E42" s="301">
        <v>0</v>
      </c>
      <c r="F42" s="301">
        <f t="shared" si="5"/>
        <v>0</v>
      </c>
    </row>
    <row r="43" spans="1:6" ht="14.25">
      <c r="A43" s="359"/>
      <c r="B43" s="356" t="s">
        <v>1054</v>
      </c>
      <c r="C43" s="298" t="s">
        <v>1</v>
      </c>
      <c r="D43" s="303">
        <v>1</v>
      </c>
      <c r="E43" s="301">
        <v>0</v>
      </c>
      <c r="F43" s="301">
        <f t="shared" si="5"/>
        <v>0</v>
      </c>
    </row>
    <row r="44" spans="1:6" ht="14.25">
      <c r="A44" s="359"/>
      <c r="B44" s="356" t="s">
        <v>1055</v>
      </c>
      <c r="C44" s="298" t="s">
        <v>1</v>
      </c>
      <c r="D44" s="303">
        <v>1</v>
      </c>
      <c r="E44" s="301">
        <v>0</v>
      </c>
      <c r="F44" s="301">
        <f t="shared" si="5"/>
        <v>0</v>
      </c>
    </row>
    <row r="45" spans="1:6" ht="14.25">
      <c r="A45" s="359"/>
      <c r="B45" s="356" t="s">
        <v>1056</v>
      </c>
      <c r="C45" s="298" t="s">
        <v>1</v>
      </c>
      <c r="D45" s="303">
        <v>1</v>
      </c>
      <c r="E45" s="301">
        <v>0</v>
      </c>
      <c r="F45" s="301">
        <f t="shared" si="5"/>
        <v>0</v>
      </c>
    </row>
    <row r="46" spans="1:6" ht="14.25">
      <c r="A46" s="359"/>
      <c r="B46" s="356" t="s">
        <v>1057</v>
      </c>
      <c r="C46" s="298" t="s">
        <v>1</v>
      </c>
      <c r="D46" s="303">
        <v>1</v>
      </c>
      <c r="E46" s="301">
        <v>0</v>
      </c>
      <c r="F46" s="301">
        <f t="shared" si="5"/>
        <v>0</v>
      </c>
    </row>
    <row r="47" spans="1:6" ht="14.25">
      <c r="A47" s="359"/>
      <c r="B47" s="356" t="s">
        <v>1058</v>
      </c>
      <c r="C47" s="298" t="s">
        <v>1</v>
      </c>
      <c r="D47" s="303">
        <v>3</v>
      </c>
      <c r="E47" s="301">
        <v>0</v>
      </c>
      <c r="F47" s="301">
        <f t="shared" si="5"/>
        <v>0</v>
      </c>
    </row>
    <row r="48" spans="1:6" ht="14.25">
      <c r="A48" s="359"/>
      <c r="B48" s="356" t="s">
        <v>1059</v>
      </c>
      <c r="C48" s="298" t="s">
        <v>1</v>
      </c>
      <c r="D48" s="303">
        <v>3</v>
      </c>
      <c r="E48" s="301">
        <v>0</v>
      </c>
      <c r="F48" s="301">
        <f t="shared" si="5"/>
        <v>0</v>
      </c>
    </row>
    <row r="49" spans="1:6" ht="14.25">
      <c r="A49" s="359"/>
      <c r="B49" s="356" t="s">
        <v>1060</v>
      </c>
      <c r="C49" s="298" t="s">
        <v>1</v>
      </c>
      <c r="D49" s="303">
        <v>6</v>
      </c>
      <c r="E49" s="301">
        <v>0</v>
      </c>
      <c r="F49" s="301">
        <f t="shared" si="5"/>
        <v>0</v>
      </c>
    </row>
    <row r="50" spans="1:6" ht="14.25">
      <c r="A50" s="359"/>
      <c r="B50" s="356" t="s">
        <v>1061</v>
      </c>
      <c r="C50" s="298" t="s">
        <v>1062</v>
      </c>
      <c r="D50" s="303">
        <v>1</v>
      </c>
      <c r="E50" s="301">
        <v>0</v>
      </c>
      <c r="F50" s="301">
        <f t="shared" si="5"/>
        <v>0</v>
      </c>
    </row>
    <row r="51" spans="1:6" ht="14.25">
      <c r="A51" s="359"/>
      <c r="B51" s="356" t="s">
        <v>1063</v>
      </c>
      <c r="C51" s="298" t="s">
        <v>1</v>
      </c>
      <c r="D51" s="303">
        <v>9</v>
      </c>
      <c r="E51" s="301">
        <v>0</v>
      </c>
      <c r="F51" s="301">
        <f t="shared" si="5"/>
        <v>0</v>
      </c>
    </row>
    <row r="52" spans="1:6" ht="14.25">
      <c r="A52" s="359"/>
      <c r="B52" s="356" t="s">
        <v>1064</v>
      </c>
      <c r="C52" s="298" t="s">
        <v>1</v>
      </c>
      <c r="D52" s="303">
        <v>9</v>
      </c>
      <c r="E52" s="301">
        <v>0</v>
      </c>
      <c r="F52" s="301">
        <f t="shared" si="5"/>
        <v>0</v>
      </c>
    </row>
    <row r="53" spans="1:6" ht="14.25">
      <c r="A53" s="359"/>
      <c r="B53" s="356" t="s">
        <v>1065</v>
      </c>
      <c r="C53" s="298" t="s">
        <v>1</v>
      </c>
      <c r="D53" s="303">
        <v>9</v>
      </c>
      <c r="E53" s="301">
        <v>0</v>
      </c>
      <c r="F53" s="301">
        <f t="shared" si="5"/>
        <v>0</v>
      </c>
    </row>
    <row r="54" spans="1:6" ht="14.25">
      <c r="A54" s="359"/>
      <c r="B54" s="356" t="s">
        <v>1066</v>
      </c>
      <c r="C54" s="298" t="s">
        <v>1</v>
      </c>
      <c r="D54" s="303">
        <v>1</v>
      </c>
      <c r="E54" s="301">
        <v>0</v>
      </c>
      <c r="F54" s="301">
        <f t="shared" si="5"/>
        <v>0</v>
      </c>
    </row>
    <row r="55" spans="1:6" ht="14.25">
      <c r="A55" s="359"/>
      <c r="B55" s="356" t="s">
        <v>1067</v>
      </c>
      <c r="C55" s="298" t="s">
        <v>1</v>
      </c>
      <c r="D55" s="303">
        <v>1</v>
      </c>
      <c r="E55" s="301">
        <v>0</v>
      </c>
      <c r="F55" s="301">
        <f t="shared" si="5"/>
        <v>0</v>
      </c>
    </row>
    <row r="56" spans="1:6" ht="14.25">
      <c r="A56" s="359"/>
      <c r="B56" s="356" t="s">
        <v>1068</v>
      </c>
      <c r="C56" s="298" t="s">
        <v>1</v>
      </c>
      <c r="D56" s="303">
        <v>1</v>
      </c>
      <c r="E56" s="301">
        <v>0</v>
      </c>
      <c r="F56" s="301">
        <f t="shared" si="5"/>
        <v>0</v>
      </c>
    </row>
    <row r="57" spans="1:6" ht="14.25">
      <c r="A57" s="359"/>
      <c r="B57" s="356" t="s">
        <v>1069</v>
      </c>
      <c r="C57" s="298" t="s">
        <v>809</v>
      </c>
      <c r="D57" s="303">
        <v>50</v>
      </c>
      <c r="E57" s="301">
        <v>0</v>
      </c>
      <c r="F57" s="301">
        <f t="shared" si="5"/>
        <v>0</v>
      </c>
    </row>
    <row r="58" spans="1:6" ht="14.25">
      <c r="A58" s="359"/>
      <c r="B58" s="356" t="s">
        <v>1070</v>
      </c>
      <c r="C58" s="298" t="s">
        <v>1</v>
      </c>
      <c r="D58" s="303">
        <v>1</v>
      </c>
      <c r="E58" s="301">
        <v>0</v>
      </c>
      <c r="F58" s="301">
        <f t="shared" si="5"/>
        <v>0</v>
      </c>
    </row>
    <row r="59" spans="1:6" ht="14.25">
      <c r="A59" s="359"/>
      <c r="B59" s="356" t="s">
        <v>1071</v>
      </c>
      <c r="C59" s="298" t="s">
        <v>1</v>
      </c>
      <c r="D59" s="303">
        <v>1</v>
      </c>
      <c r="E59" s="301">
        <v>0</v>
      </c>
      <c r="F59" s="301">
        <f t="shared" si="5"/>
        <v>0</v>
      </c>
    </row>
    <row r="60" spans="1:6" ht="14.25">
      <c r="A60" s="359"/>
      <c r="B60" s="356" t="s">
        <v>1072</v>
      </c>
      <c r="C60" s="298" t="s">
        <v>1</v>
      </c>
      <c r="D60" s="303">
        <v>10</v>
      </c>
      <c r="E60" s="301">
        <v>0</v>
      </c>
      <c r="F60" s="301">
        <f t="shared" si="5"/>
        <v>0</v>
      </c>
    </row>
    <row r="61" spans="1:6" ht="14.25">
      <c r="A61" s="359"/>
      <c r="B61" s="356" t="s">
        <v>1073</v>
      </c>
      <c r="C61" s="298" t="s">
        <v>1</v>
      </c>
      <c r="D61" s="303">
        <v>5</v>
      </c>
      <c r="E61" s="301">
        <v>0</v>
      </c>
      <c r="F61" s="301">
        <f t="shared" si="5"/>
        <v>0</v>
      </c>
    </row>
    <row r="62" spans="1:6" ht="14.25">
      <c r="A62" s="359"/>
      <c r="B62" s="356" t="s">
        <v>1701</v>
      </c>
      <c r="C62" s="298" t="s">
        <v>1</v>
      </c>
      <c r="D62" s="303">
        <v>1</v>
      </c>
      <c r="E62" s="301">
        <v>0</v>
      </c>
      <c r="F62" s="301">
        <f t="shared" si="5"/>
        <v>0</v>
      </c>
    </row>
    <row r="63" spans="1:6" ht="14.25">
      <c r="A63" s="359"/>
      <c r="B63" s="356" t="s">
        <v>1702</v>
      </c>
      <c r="C63" s="298" t="s">
        <v>1</v>
      </c>
      <c r="D63" s="303">
        <v>1</v>
      </c>
      <c r="E63" s="301">
        <v>0</v>
      </c>
      <c r="F63" s="301">
        <f t="shared" si="5"/>
        <v>0</v>
      </c>
    </row>
    <row r="64" spans="1:6" ht="14.25">
      <c r="A64" s="359"/>
      <c r="B64" s="356" t="s">
        <v>1074</v>
      </c>
      <c r="C64" s="298" t="s">
        <v>1</v>
      </c>
      <c r="D64" s="303">
        <v>2</v>
      </c>
      <c r="E64" s="301">
        <v>0</v>
      </c>
      <c r="F64" s="301">
        <f t="shared" si="5"/>
        <v>0</v>
      </c>
    </row>
    <row r="65" spans="1:6" ht="14.25">
      <c r="A65" s="359"/>
      <c r="B65" s="356" t="s">
        <v>1075</v>
      </c>
      <c r="C65" s="298" t="s">
        <v>1</v>
      </c>
      <c r="D65" s="303">
        <v>1</v>
      </c>
      <c r="E65" s="301">
        <v>0</v>
      </c>
      <c r="F65" s="301">
        <f t="shared" si="5"/>
        <v>0</v>
      </c>
    </row>
    <row r="66" spans="1:6" ht="14.25">
      <c r="A66" s="359"/>
      <c r="B66" s="356" t="s">
        <v>1703</v>
      </c>
      <c r="C66" s="298" t="s">
        <v>1</v>
      </c>
      <c r="D66" s="303">
        <v>1</v>
      </c>
      <c r="E66" s="301">
        <v>0</v>
      </c>
      <c r="F66" s="301">
        <f t="shared" si="5"/>
        <v>0</v>
      </c>
    </row>
    <row r="67" spans="1:6" ht="14.25">
      <c r="A67" s="359"/>
      <c r="B67" s="356" t="s">
        <v>1076</v>
      </c>
      <c r="C67" s="298" t="s">
        <v>1</v>
      </c>
      <c r="D67" s="303">
        <v>1</v>
      </c>
      <c r="E67" s="301">
        <v>0</v>
      </c>
      <c r="F67" s="301">
        <f t="shared" si="5"/>
        <v>0</v>
      </c>
    </row>
    <row r="68" spans="1:6" ht="14.25">
      <c r="A68" s="359"/>
      <c r="B68" s="356" t="s">
        <v>1077</v>
      </c>
      <c r="C68" s="298" t="s">
        <v>1</v>
      </c>
      <c r="D68" s="303">
        <v>6</v>
      </c>
      <c r="E68" s="301">
        <v>0</v>
      </c>
      <c r="F68" s="301">
        <f t="shared" si="5"/>
        <v>0</v>
      </c>
    </row>
    <row r="69" spans="1:6" ht="14.25">
      <c r="A69" s="359"/>
      <c r="B69" s="356" t="s">
        <v>1078</v>
      </c>
      <c r="C69" s="298" t="s">
        <v>1</v>
      </c>
      <c r="D69" s="303">
        <v>40</v>
      </c>
      <c r="E69" s="301">
        <v>0</v>
      </c>
      <c r="F69" s="301">
        <f t="shared" si="5"/>
        <v>0</v>
      </c>
    </row>
    <row r="70" spans="1:6" ht="14.25">
      <c r="A70" s="359"/>
      <c r="B70" s="356" t="s">
        <v>1079</v>
      </c>
      <c r="C70" s="298" t="s">
        <v>1</v>
      </c>
      <c r="D70" s="303">
        <v>2</v>
      </c>
      <c r="E70" s="301">
        <v>0</v>
      </c>
      <c r="F70" s="301">
        <f t="shared" si="5"/>
        <v>0</v>
      </c>
    </row>
    <row r="71" spans="1:6" ht="25.5">
      <c r="A71" s="360" t="s">
        <v>1080</v>
      </c>
      <c r="B71" s="356" t="s">
        <v>1081</v>
      </c>
      <c r="C71" s="298" t="s">
        <v>809</v>
      </c>
      <c r="D71" s="299">
        <v>100</v>
      </c>
      <c r="E71" s="301">
        <v>0</v>
      </c>
      <c r="F71" s="301">
        <f>D71*E71</f>
        <v>0</v>
      </c>
    </row>
    <row r="72" spans="1:6" ht="38.25">
      <c r="A72" s="361" t="s">
        <v>1082</v>
      </c>
      <c r="B72" s="356" t="s">
        <v>1704</v>
      </c>
      <c r="C72" s="298" t="s">
        <v>809</v>
      </c>
      <c r="D72" s="299">
        <v>20</v>
      </c>
      <c r="E72" s="301">
        <v>0</v>
      </c>
      <c r="F72" s="301">
        <f t="shared" ref="F72:F73" si="6">D72*E72</f>
        <v>0</v>
      </c>
    </row>
    <row r="73" spans="1:6">
      <c r="A73" s="362"/>
      <c r="B73" s="356" t="s">
        <v>1083</v>
      </c>
      <c r="C73" s="298" t="s">
        <v>809</v>
      </c>
      <c r="D73" s="299">
        <v>100</v>
      </c>
      <c r="E73" s="301">
        <v>0</v>
      </c>
      <c r="F73" s="301">
        <f t="shared" si="6"/>
        <v>0</v>
      </c>
    </row>
    <row r="74" spans="1:6" ht="25.5">
      <c r="A74" s="360" t="s">
        <v>1084</v>
      </c>
      <c r="B74" s="356" t="s">
        <v>1085</v>
      </c>
      <c r="C74" s="298" t="s">
        <v>1</v>
      </c>
      <c r="D74" s="299">
        <v>1</v>
      </c>
      <c r="E74" s="301">
        <v>0</v>
      </c>
      <c r="F74" s="301">
        <f>E74*D74</f>
        <v>0</v>
      </c>
    </row>
    <row r="75" spans="1:6" ht="25.5">
      <c r="A75" s="361" t="s">
        <v>1086</v>
      </c>
      <c r="B75" s="356" t="s">
        <v>1087</v>
      </c>
      <c r="C75" s="298"/>
      <c r="D75" s="299"/>
      <c r="E75" s="301"/>
      <c r="F75" s="301"/>
    </row>
    <row r="76" spans="1:6">
      <c r="A76" s="363"/>
      <c r="B76" s="356" t="s">
        <v>1088</v>
      </c>
      <c r="C76" s="298" t="s">
        <v>1</v>
      </c>
      <c r="D76" s="299">
        <v>13</v>
      </c>
      <c r="E76" s="301">
        <v>0</v>
      </c>
      <c r="F76" s="301">
        <f>D76*E76</f>
        <v>0</v>
      </c>
    </row>
    <row r="77" spans="1:6">
      <c r="A77" s="521"/>
      <c r="B77" s="338" t="s">
        <v>989</v>
      </c>
      <c r="C77" s="298" t="s">
        <v>1</v>
      </c>
      <c r="D77" s="303">
        <v>3</v>
      </c>
      <c r="E77" s="301">
        <v>0</v>
      </c>
      <c r="F77" s="301">
        <f t="shared" ref="F77:F78" si="7">D77*E77</f>
        <v>0</v>
      </c>
    </row>
    <row r="78" spans="1:6" ht="25.5">
      <c r="A78" s="362"/>
      <c r="B78" s="356" t="s">
        <v>1089</v>
      </c>
      <c r="C78" s="298" t="s">
        <v>1</v>
      </c>
      <c r="D78" s="299">
        <v>7</v>
      </c>
      <c r="E78" s="301">
        <v>0</v>
      </c>
      <c r="F78" s="301">
        <f t="shared" si="7"/>
        <v>0</v>
      </c>
    </row>
    <row r="79" spans="1:6" ht="25.5">
      <c r="A79" s="360" t="s">
        <v>1090</v>
      </c>
      <c r="B79" s="356" t="s">
        <v>1091</v>
      </c>
      <c r="C79" s="298" t="s">
        <v>1</v>
      </c>
      <c r="D79" s="299">
        <v>1</v>
      </c>
      <c r="E79" s="301">
        <v>0</v>
      </c>
      <c r="F79" s="301">
        <f>D79*E79</f>
        <v>0</v>
      </c>
    </row>
    <row r="80" spans="1:6">
      <c r="A80" s="360" t="s">
        <v>1092</v>
      </c>
      <c r="B80" s="356" t="s">
        <v>1093</v>
      </c>
      <c r="C80" s="298" t="s">
        <v>977</v>
      </c>
      <c r="D80" s="299">
        <v>1</v>
      </c>
      <c r="E80" s="301">
        <v>0</v>
      </c>
      <c r="F80" s="301">
        <f>E80*D80</f>
        <v>0</v>
      </c>
    </row>
    <row r="81" spans="1:6">
      <c r="A81" s="360" t="s">
        <v>1094</v>
      </c>
      <c r="B81" s="356" t="s">
        <v>1095</v>
      </c>
      <c r="C81" s="298" t="s">
        <v>977</v>
      </c>
      <c r="D81" s="299">
        <v>1</v>
      </c>
      <c r="E81" s="301">
        <v>0</v>
      </c>
      <c r="F81" s="301">
        <f>E81*D81</f>
        <v>0</v>
      </c>
    </row>
    <row r="82" spans="1:6">
      <c r="A82" s="349" t="s">
        <v>1047</v>
      </c>
      <c r="B82" s="971" t="s">
        <v>1096</v>
      </c>
      <c r="C82" s="971"/>
      <c r="D82" s="971"/>
      <c r="E82" s="971"/>
      <c r="F82" s="350">
        <f>SUM(F40:F81)</f>
        <v>0</v>
      </c>
    </row>
    <row r="83" spans="1:6">
      <c r="A83" s="709"/>
      <c r="B83" s="710"/>
      <c r="C83" s="711"/>
      <c r="D83" s="712"/>
      <c r="E83" s="713"/>
      <c r="F83" s="714"/>
    </row>
    <row r="84" spans="1:6">
      <c r="A84" s="343" t="s">
        <v>215</v>
      </c>
      <c r="B84" s="961" t="s">
        <v>1097</v>
      </c>
      <c r="C84" s="962"/>
      <c r="D84" s="962"/>
      <c r="E84" s="962"/>
      <c r="F84" s="963"/>
    </row>
    <row r="85" spans="1:6" ht="102">
      <c r="A85" s="316">
        <v>1</v>
      </c>
      <c r="B85" s="364" t="s">
        <v>1098</v>
      </c>
      <c r="C85" s="365" t="s">
        <v>1</v>
      </c>
      <c r="D85" s="303">
        <v>1</v>
      </c>
      <c r="E85" s="328">
        <v>0</v>
      </c>
      <c r="F85" s="301">
        <f>D85*E85</f>
        <v>0</v>
      </c>
    </row>
    <row r="86" spans="1:6" ht="51">
      <c r="A86" s="316">
        <v>2</v>
      </c>
      <c r="B86" s="364" t="s">
        <v>1099</v>
      </c>
      <c r="C86" s="365" t="s">
        <v>1</v>
      </c>
      <c r="D86" s="303">
        <v>1</v>
      </c>
      <c r="E86" s="300">
        <v>0</v>
      </c>
      <c r="F86" s="301">
        <f t="shared" ref="F86:F91" si="8">D86*E86</f>
        <v>0</v>
      </c>
    </row>
    <row r="87" spans="1:6" ht="38.25">
      <c r="A87" s="316">
        <v>3</v>
      </c>
      <c r="B87" s="364" t="s">
        <v>1100</v>
      </c>
      <c r="C87" s="365" t="s">
        <v>1</v>
      </c>
      <c r="D87" s="303">
        <v>1</v>
      </c>
      <c r="E87" s="300">
        <v>0</v>
      </c>
      <c r="F87" s="301">
        <f t="shared" si="8"/>
        <v>0</v>
      </c>
    </row>
    <row r="88" spans="1:6" ht="15">
      <c r="A88" s="520">
        <v>4</v>
      </c>
      <c r="B88" s="366" t="s">
        <v>1101</v>
      </c>
      <c r="C88" s="367"/>
      <c r="D88" s="303"/>
      <c r="E88" s="300"/>
      <c r="F88" s="301">
        <f t="shared" si="8"/>
        <v>0</v>
      </c>
    </row>
    <row r="89" spans="1:6" ht="15">
      <c r="A89" s="521"/>
      <c r="B89" s="366" t="s">
        <v>1102</v>
      </c>
      <c r="C89" s="367" t="s">
        <v>809</v>
      </c>
      <c r="D89" s="303">
        <v>20</v>
      </c>
      <c r="E89" s="300">
        <v>0</v>
      </c>
      <c r="F89" s="301">
        <f t="shared" si="8"/>
        <v>0</v>
      </c>
    </row>
    <row r="90" spans="1:6" ht="15">
      <c r="A90" s="316">
        <v>5</v>
      </c>
      <c r="B90" s="366" t="s">
        <v>1103</v>
      </c>
      <c r="C90" s="367" t="s">
        <v>809</v>
      </c>
      <c r="D90" s="303">
        <v>20</v>
      </c>
      <c r="E90" s="300">
        <v>0</v>
      </c>
      <c r="F90" s="301">
        <f t="shared" si="8"/>
        <v>0</v>
      </c>
    </row>
    <row r="91" spans="1:6" ht="25.5">
      <c r="A91" s="316">
        <v>6</v>
      </c>
      <c r="B91" s="368" t="s">
        <v>1104</v>
      </c>
      <c r="C91" s="298" t="s">
        <v>977</v>
      </c>
      <c r="D91" s="303">
        <v>1</v>
      </c>
      <c r="E91" s="328">
        <v>0</v>
      </c>
      <c r="F91" s="301">
        <f t="shared" si="8"/>
        <v>0</v>
      </c>
    </row>
    <row r="92" spans="1:6">
      <c r="A92" s="349" t="s">
        <v>215</v>
      </c>
      <c r="B92" s="967" t="s">
        <v>1105</v>
      </c>
      <c r="C92" s="968"/>
      <c r="D92" s="968"/>
      <c r="E92" s="968"/>
      <c r="F92" s="369">
        <f>SUM(F85:F91)</f>
        <v>0</v>
      </c>
    </row>
    <row r="93" spans="1:6">
      <c r="A93" s="709"/>
      <c r="B93" s="710"/>
      <c r="C93" s="711"/>
      <c r="D93" s="712"/>
      <c r="E93" s="713"/>
      <c r="F93" s="714"/>
    </row>
    <row r="94" spans="1:6" ht="18.75">
      <c r="A94" s="342" t="s">
        <v>815</v>
      </c>
      <c r="B94" s="959" t="s">
        <v>772</v>
      </c>
      <c r="C94" s="960"/>
      <c r="D94" s="960"/>
      <c r="E94" s="370"/>
      <c r="F94" s="371">
        <f>F36+F82+F92</f>
        <v>0</v>
      </c>
    </row>
  </sheetData>
  <mergeCells count="10">
    <mergeCell ref="B94:D94"/>
    <mergeCell ref="A2:F2"/>
    <mergeCell ref="B4:F4"/>
    <mergeCell ref="A5:A21"/>
    <mergeCell ref="A22:A26"/>
    <mergeCell ref="B36:E36"/>
    <mergeCell ref="B38:F38"/>
    <mergeCell ref="B82:E82"/>
    <mergeCell ref="B84:F84"/>
    <mergeCell ref="B92:E92"/>
  </mergeCells>
  <conditionalFormatting sqref="F84:F92">
    <cfRule type="cellIs" dxfId="2" priority="3" stopIfTrue="1" operator="greaterThan">
      <formula>0</formula>
    </cfRule>
  </conditionalFormatting>
  <conditionalFormatting sqref="F33">
    <cfRule type="cellIs" dxfId="1" priority="2" stopIfTrue="1" operator="greaterThan">
      <formula>0</formula>
    </cfRule>
  </conditionalFormatting>
  <conditionalFormatting sqref="F27">
    <cfRule type="cellIs" dxfId="0" priority="1" stopIfTrue="1" operator="greaterThan">
      <formula>0</formula>
    </cfRule>
  </conditionalFormatting>
  <pageMargins left="0.7" right="0.7" top="0.75" bottom="0.75" header="0.3" footer="0.3"/>
  <pageSetup paperSize="9" scale="87" fitToHeight="0" orientation="portrait" r:id="rId1"/>
  <rowBreaks count="15" manualBreakCount="15">
    <brk id="30" max="5" man="1"/>
    <brk id="36" max="5" man="1"/>
    <brk id="82" max="16383" man="1"/>
    <brk id="125" max="16383" man="1"/>
    <brk id="159" max="16383" man="1"/>
    <brk id="233" max="16383" man="1"/>
    <brk id="294" max="16383" man="1"/>
    <brk id="340" max="16383" man="1"/>
    <brk id="405" max="16383" man="1"/>
    <brk id="467" max="16383" man="1"/>
    <brk id="515" max="16383" man="1"/>
    <brk id="577" max="16383" man="1"/>
    <brk id="643" max="16383" man="1"/>
    <brk id="713" max="16383" man="1"/>
    <brk id="7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H14"/>
  <sheetViews>
    <sheetView view="pageBreakPreview" zoomScaleNormal="100" zoomScaleSheetLayoutView="100" workbookViewId="0">
      <selection activeCell="H11" sqref="H11"/>
    </sheetView>
  </sheetViews>
  <sheetFormatPr defaultRowHeight="12.75"/>
  <cols>
    <col min="7" max="7" width="13.7109375" customWidth="1"/>
    <col min="8" max="8" width="23.42578125" customWidth="1"/>
  </cols>
  <sheetData>
    <row r="1" spans="1:8" s="4" customFormat="1" ht="32.25" customHeight="1">
      <c r="A1" s="89" t="s">
        <v>493</v>
      </c>
      <c r="B1" s="13"/>
      <c r="D1" s="14"/>
      <c r="E1" s="13"/>
      <c r="F1" s="7"/>
      <c r="G1" s="7"/>
    </row>
    <row r="2" spans="1:8" s="4" customFormat="1" ht="31.5" customHeight="1">
      <c r="A2" s="5"/>
      <c r="B2" s="6"/>
      <c r="C2" s="5"/>
      <c r="D2" s="6"/>
      <c r="E2" s="5"/>
      <c r="F2" s="7"/>
      <c r="G2" s="7"/>
    </row>
    <row r="3" spans="1:8" s="4" customFormat="1" ht="30.75" customHeight="1">
      <c r="A3" s="90" t="s">
        <v>3</v>
      </c>
      <c r="B3" s="917" t="s">
        <v>494</v>
      </c>
      <c r="C3" s="917"/>
      <c r="D3" s="917"/>
      <c r="E3" s="917"/>
      <c r="F3" s="917"/>
      <c r="G3" s="917"/>
      <c r="H3" s="241">
        <f>'1.3. REKAPITULACIJA'!H16</f>
        <v>0</v>
      </c>
    </row>
    <row r="4" spans="1:8" s="4" customFormat="1" ht="30.75" customHeight="1">
      <c r="A4" s="90" t="s">
        <v>4</v>
      </c>
      <c r="B4" s="917" t="s">
        <v>495</v>
      </c>
      <c r="C4" s="917"/>
      <c r="D4" s="917"/>
      <c r="E4" s="917"/>
      <c r="F4" s="917"/>
      <c r="G4" s="917"/>
      <c r="H4" s="241">
        <f>'2.2.REKAPITULACIJA'!H11</f>
        <v>0</v>
      </c>
    </row>
    <row r="5" spans="1:8" s="4" customFormat="1" ht="30" customHeight="1">
      <c r="A5" s="90" t="s">
        <v>5</v>
      </c>
      <c r="B5" s="917" t="s">
        <v>1582</v>
      </c>
      <c r="C5" s="917"/>
      <c r="D5" s="917"/>
      <c r="E5" s="917"/>
      <c r="F5" s="917"/>
      <c r="G5" s="917"/>
      <c r="H5" s="241">
        <f>'3.4.REKAPITULACIJA '!H9</f>
        <v>0</v>
      </c>
    </row>
    <row r="6" spans="1:8" s="4" customFormat="1" ht="29.25" customHeight="1">
      <c r="A6" s="90" t="s">
        <v>6</v>
      </c>
      <c r="B6" s="917" t="s">
        <v>496</v>
      </c>
      <c r="C6" s="917"/>
      <c r="D6" s="917"/>
      <c r="E6" s="917"/>
      <c r="F6" s="917"/>
      <c r="G6" s="917"/>
      <c r="H6" s="241">
        <f>'4.3. REKAPITULACIJA'!H14</f>
        <v>0</v>
      </c>
    </row>
    <row r="7" spans="1:8" s="4" customFormat="1" ht="30" customHeight="1">
      <c r="A7" s="90" t="s">
        <v>7</v>
      </c>
      <c r="B7" s="917" t="s">
        <v>497</v>
      </c>
      <c r="C7" s="917"/>
      <c r="D7" s="917"/>
      <c r="E7" s="917"/>
      <c r="F7" s="917"/>
      <c r="G7" s="917"/>
      <c r="H7" s="241">
        <f>'5.7. REKAPITULACIJA EL'!H10</f>
        <v>0</v>
      </c>
    </row>
    <row r="8" spans="1:8" s="4" customFormat="1" ht="30" customHeight="1">
      <c r="A8" s="90" t="s">
        <v>8</v>
      </c>
      <c r="B8" s="917" t="s">
        <v>498</v>
      </c>
      <c r="C8" s="917"/>
      <c r="D8" s="917"/>
      <c r="E8" s="917"/>
      <c r="F8" s="917"/>
      <c r="G8" s="917"/>
      <c r="H8" s="241">
        <f>'6.2. REKAPITULACIJA -STROJ'!H11</f>
        <v>0</v>
      </c>
    </row>
    <row r="9" spans="1:8" s="4" customFormat="1" ht="30" customHeight="1">
      <c r="A9" s="90" t="s">
        <v>239</v>
      </c>
      <c r="B9" s="917" t="s">
        <v>1977</v>
      </c>
      <c r="C9" s="917"/>
      <c r="D9" s="917"/>
      <c r="E9" s="917"/>
      <c r="F9" s="917"/>
      <c r="G9" s="917"/>
      <c r="H9" s="241">
        <f>'7.8. REKAPITULACIJA'!F21</f>
        <v>0</v>
      </c>
    </row>
    <row r="10" spans="1:8" s="4" customFormat="1" ht="14.25">
      <c r="A10" s="5"/>
      <c r="B10" s="5"/>
      <c r="C10" s="6"/>
      <c r="D10" s="5"/>
      <c r="E10" s="7"/>
      <c r="F10" s="7"/>
      <c r="H10" s="23"/>
    </row>
    <row r="11" spans="1:8" s="4" customFormat="1" ht="30.75" customHeight="1">
      <c r="A11" s="290"/>
      <c r="B11" s="918" t="s">
        <v>144</v>
      </c>
      <c r="C11" s="918"/>
      <c r="D11" s="918"/>
      <c r="E11" s="918"/>
      <c r="F11" s="918"/>
      <c r="G11" s="918"/>
      <c r="H11" s="291">
        <f>SUM(H3:H10)</f>
        <v>0</v>
      </c>
    </row>
    <row r="12" spans="1:8" s="4" customFormat="1" ht="12.75" customHeight="1">
      <c r="A12" s="5"/>
      <c r="B12" s="5"/>
      <c r="C12" s="6"/>
      <c r="D12" s="5"/>
      <c r="E12" s="7"/>
      <c r="F12" s="7"/>
    </row>
    <row r="13" spans="1:8" s="4" customFormat="1" ht="13.5">
      <c r="D13" s="17"/>
      <c r="F13" s="12"/>
      <c r="G13" s="12"/>
    </row>
    <row r="14" spans="1:8">
      <c r="A14" s="1"/>
      <c r="B14" s="1"/>
      <c r="C14" s="1"/>
      <c r="D14" s="3"/>
      <c r="E14" s="1"/>
      <c r="F14" s="2"/>
      <c r="G14" s="2"/>
    </row>
  </sheetData>
  <mergeCells count="8">
    <mergeCell ref="B8:G8"/>
    <mergeCell ref="B11:G11"/>
    <mergeCell ref="B3:G3"/>
    <mergeCell ref="B4:G4"/>
    <mergeCell ref="B5:G5"/>
    <mergeCell ref="B6:G6"/>
    <mergeCell ref="B7:G7"/>
    <mergeCell ref="B9:G9"/>
  </mergeCells>
  <pageMargins left="0.7" right="0.7" top="0.75" bottom="0.75" header="0.3" footer="0.3"/>
  <pageSetup paperSize="9" scale="96"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pageSetUpPr fitToPage="1"/>
  </sheetPr>
  <dimension ref="A1:F18"/>
  <sheetViews>
    <sheetView view="pageBreakPreview" zoomScale="120" zoomScaleNormal="120" zoomScaleSheetLayoutView="120" workbookViewId="0"/>
  </sheetViews>
  <sheetFormatPr defaultColWidth="8.7109375" defaultRowHeight="12.75"/>
  <cols>
    <col min="1" max="1" width="8.7109375" style="618"/>
    <col min="2" max="2" width="44.85546875" style="618" customWidth="1"/>
    <col min="3" max="4" width="8.7109375" style="618"/>
    <col min="5" max="5" width="12.5703125" style="618" customWidth="1"/>
    <col min="6" max="6" width="18.28515625" style="618" customWidth="1"/>
    <col min="7" max="16384" width="8.7109375" style="618"/>
  </cols>
  <sheetData>
    <row r="1" spans="1:6" ht="26.25" customHeight="1">
      <c r="A1" s="158" t="s">
        <v>415</v>
      </c>
      <c r="B1" s="159" t="s">
        <v>416</v>
      </c>
      <c r="C1" s="159" t="s">
        <v>417</v>
      </c>
      <c r="D1" s="159" t="s">
        <v>2</v>
      </c>
      <c r="E1" s="160" t="s">
        <v>418</v>
      </c>
      <c r="F1" s="161" t="s">
        <v>419</v>
      </c>
    </row>
    <row r="2" spans="1:6" ht="12.75" customHeight="1">
      <c r="A2" s="932" t="s">
        <v>773</v>
      </c>
      <c r="B2" s="933"/>
      <c r="C2" s="933"/>
      <c r="D2" s="933"/>
      <c r="E2" s="933"/>
      <c r="F2" s="934"/>
    </row>
    <row r="4" spans="1:6" ht="63.75">
      <c r="A4" s="316">
        <v>1</v>
      </c>
      <c r="B4" s="297" t="s">
        <v>1106</v>
      </c>
      <c r="C4" s="298" t="s">
        <v>809</v>
      </c>
      <c r="D4" s="303">
        <v>45</v>
      </c>
      <c r="E4" s="328">
        <v>0</v>
      </c>
      <c r="F4" s="301">
        <f>E4*D4</f>
        <v>0</v>
      </c>
    </row>
    <row r="5" spans="1:6" ht="25.5">
      <c r="A5" s="316">
        <v>2</v>
      </c>
      <c r="B5" s="297" t="s">
        <v>1107</v>
      </c>
      <c r="C5" s="298" t="s">
        <v>1</v>
      </c>
      <c r="D5" s="299">
        <v>3</v>
      </c>
      <c r="E5" s="328">
        <v>0</v>
      </c>
      <c r="F5" s="301">
        <f t="shared" ref="F5:F17" si="0">E5*D5</f>
        <v>0</v>
      </c>
    </row>
    <row r="6" spans="1:6" ht="25.5">
      <c r="A6" s="316">
        <v>3</v>
      </c>
      <c r="B6" s="320" t="s">
        <v>1108</v>
      </c>
      <c r="C6" s="298" t="s">
        <v>809</v>
      </c>
      <c r="D6" s="303">
        <v>60</v>
      </c>
      <c r="E6" s="328">
        <v>0</v>
      </c>
      <c r="F6" s="301">
        <f t="shared" si="0"/>
        <v>0</v>
      </c>
    </row>
    <row r="7" spans="1:6" ht="51">
      <c r="A7" s="316">
        <v>4</v>
      </c>
      <c r="B7" s="338" t="s">
        <v>1109</v>
      </c>
      <c r="C7" s="298" t="s">
        <v>809</v>
      </c>
      <c r="D7" s="299">
        <v>140</v>
      </c>
      <c r="E7" s="328">
        <v>0</v>
      </c>
      <c r="F7" s="301">
        <f t="shared" si="0"/>
        <v>0</v>
      </c>
    </row>
    <row r="8" spans="1:6" ht="63.75">
      <c r="A8" s="316">
        <v>5</v>
      </c>
      <c r="B8" s="297" t="s">
        <v>1710</v>
      </c>
      <c r="C8" s="298" t="s">
        <v>1</v>
      </c>
      <c r="D8" s="299">
        <v>5</v>
      </c>
      <c r="E8" s="328">
        <v>0</v>
      </c>
      <c r="F8" s="301">
        <f t="shared" si="0"/>
        <v>0</v>
      </c>
    </row>
    <row r="9" spans="1:6" ht="25.5">
      <c r="A9" s="316">
        <v>6</v>
      </c>
      <c r="B9" s="297" t="s">
        <v>1110</v>
      </c>
      <c r="C9" s="298" t="s">
        <v>1</v>
      </c>
      <c r="D9" s="299">
        <v>5</v>
      </c>
      <c r="E9" s="328">
        <v>0</v>
      </c>
      <c r="F9" s="301">
        <f t="shared" si="0"/>
        <v>0</v>
      </c>
    </row>
    <row r="10" spans="1:6" ht="51">
      <c r="A10" s="316">
        <v>7</v>
      </c>
      <c r="B10" s="297" t="s">
        <v>1111</v>
      </c>
      <c r="C10" s="335" t="s">
        <v>1</v>
      </c>
      <c r="D10" s="336">
        <v>5</v>
      </c>
      <c r="E10" s="372">
        <v>0</v>
      </c>
      <c r="F10" s="301">
        <f t="shared" si="0"/>
        <v>0</v>
      </c>
    </row>
    <row r="11" spans="1:6" ht="25.5">
      <c r="A11" s="316">
        <v>8</v>
      </c>
      <c r="B11" s="297" t="s">
        <v>1319</v>
      </c>
      <c r="C11" s="335" t="s">
        <v>1</v>
      </c>
      <c r="D11" s="336">
        <v>1</v>
      </c>
      <c r="E11" s="372">
        <v>0</v>
      </c>
      <c r="F11" s="906">
        <f t="shared" ref="F11:F12" si="1">D11*E11</f>
        <v>0</v>
      </c>
    </row>
    <row r="12" spans="1:6" ht="25.5">
      <c r="A12" s="316">
        <v>9</v>
      </c>
      <c r="B12" s="297" t="s">
        <v>1320</v>
      </c>
      <c r="C12" s="335" t="s">
        <v>1</v>
      </c>
      <c r="D12" s="336">
        <v>2</v>
      </c>
      <c r="E12" s="372">
        <v>0</v>
      </c>
      <c r="F12" s="906">
        <f t="shared" si="1"/>
        <v>0</v>
      </c>
    </row>
    <row r="13" spans="1:6" ht="38.25">
      <c r="A13" s="316">
        <v>10</v>
      </c>
      <c r="B13" s="297" t="s">
        <v>1112</v>
      </c>
      <c r="C13" s="298" t="s">
        <v>1</v>
      </c>
      <c r="D13" s="299">
        <v>8</v>
      </c>
      <c r="E13" s="328">
        <v>0</v>
      </c>
      <c r="F13" s="301">
        <f t="shared" si="0"/>
        <v>0</v>
      </c>
    </row>
    <row r="14" spans="1:6" ht="38.25">
      <c r="A14" s="316">
        <v>11</v>
      </c>
      <c r="B14" s="297" t="s">
        <v>1113</v>
      </c>
      <c r="C14" s="298" t="s">
        <v>1</v>
      </c>
      <c r="D14" s="299">
        <v>20</v>
      </c>
      <c r="E14" s="328">
        <v>0</v>
      </c>
      <c r="F14" s="301">
        <f t="shared" si="0"/>
        <v>0</v>
      </c>
    </row>
    <row r="15" spans="1:6" ht="38.25">
      <c r="A15" s="316">
        <v>12</v>
      </c>
      <c r="B15" s="297" t="s">
        <v>1114</v>
      </c>
      <c r="C15" s="298" t="s">
        <v>1</v>
      </c>
      <c r="D15" s="299">
        <v>60</v>
      </c>
      <c r="E15" s="328">
        <v>0</v>
      </c>
      <c r="F15" s="301">
        <f t="shared" si="0"/>
        <v>0</v>
      </c>
    </row>
    <row r="16" spans="1:6" ht="63.75">
      <c r="A16" s="316">
        <v>13</v>
      </c>
      <c r="B16" s="297" t="s">
        <v>1115</v>
      </c>
      <c r="C16" s="298" t="s">
        <v>1</v>
      </c>
      <c r="D16" s="299">
        <v>10</v>
      </c>
      <c r="E16" s="304">
        <v>0</v>
      </c>
      <c r="F16" s="301">
        <f t="shared" si="0"/>
        <v>0</v>
      </c>
    </row>
    <row r="17" spans="1:6" ht="25.5">
      <c r="A17" s="316">
        <v>14</v>
      </c>
      <c r="B17" s="338" t="s">
        <v>1045</v>
      </c>
      <c r="C17" s="298" t="s">
        <v>977</v>
      </c>
      <c r="D17" s="299">
        <v>1</v>
      </c>
      <c r="E17" s="328">
        <v>0</v>
      </c>
      <c r="F17" s="301">
        <f t="shared" si="0"/>
        <v>0</v>
      </c>
    </row>
    <row r="18" spans="1:6" ht="18.75">
      <c r="A18" s="373" t="s">
        <v>816</v>
      </c>
      <c r="B18" s="972" t="s">
        <v>1116</v>
      </c>
      <c r="C18" s="973"/>
      <c r="D18" s="973"/>
      <c r="E18" s="374"/>
      <c r="F18" s="375">
        <f>SUM(F4:F17)</f>
        <v>0</v>
      </c>
    </row>
  </sheetData>
  <mergeCells count="2">
    <mergeCell ref="A2:F2"/>
    <mergeCell ref="B18:D18"/>
  </mergeCells>
  <pageMargins left="0.7" right="0.7" top="0.75" bottom="0.75" header="0.3" footer="0.3"/>
  <pageSetup paperSize="9" scale="87" fitToHeight="0" orientation="portrait" r:id="rId1"/>
  <rowBreaks count="15" manualBreakCount="15">
    <brk id="133" max="16383" man="1"/>
    <brk id="164" max="16383" man="1"/>
    <brk id="252" max="16383" man="1"/>
    <brk id="296" max="16383" man="1"/>
    <brk id="330" max="16383" man="1"/>
    <brk id="404" max="16383" man="1"/>
    <brk id="465" max="16383" man="1"/>
    <brk id="511" max="16383" man="1"/>
    <brk id="576" max="16383" man="1"/>
    <brk id="638" max="16383" man="1"/>
    <brk id="686" max="16383" man="1"/>
    <brk id="748" max="16383" man="1"/>
    <brk id="814" max="16383" man="1"/>
    <brk id="884" max="16383" man="1"/>
    <brk id="962"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1:H17"/>
  <sheetViews>
    <sheetView view="pageBreakPreview" zoomScaleNormal="100" zoomScaleSheetLayoutView="100" workbookViewId="0">
      <selection activeCell="H7" sqref="H7"/>
    </sheetView>
  </sheetViews>
  <sheetFormatPr defaultRowHeight="12.75"/>
  <cols>
    <col min="7" max="7" width="13.7109375" customWidth="1"/>
    <col min="8" max="8" width="24.7109375" customWidth="1"/>
  </cols>
  <sheetData>
    <row r="1" spans="1:8" s="4" customFormat="1" ht="32.25" customHeight="1">
      <c r="A1" s="89" t="s">
        <v>767</v>
      </c>
      <c r="B1" s="13"/>
      <c r="D1" s="14"/>
      <c r="E1" s="13"/>
      <c r="F1" s="7"/>
      <c r="G1" s="7"/>
    </row>
    <row r="2" spans="1:8" s="4" customFormat="1" ht="31.5" customHeight="1">
      <c r="A2" s="5"/>
      <c r="B2" s="6"/>
      <c r="C2" s="5"/>
      <c r="D2" s="6"/>
      <c r="E2" s="5"/>
      <c r="F2" s="7"/>
      <c r="G2" s="7"/>
      <c r="H2" s="78"/>
    </row>
    <row r="3" spans="1:8" s="4" customFormat="1" ht="30.75" customHeight="1">
      <c r="A3" s="90" t="s">
        <v>3</v>
      </c>
      <c r="B3" s="917" t="s">
        <v>766</v>
      </c>
      <c r="C3" s="917"/>
      <c r="D3" s="917"/>
      <c r="E3" s="917"/>
      <c r="F3" s="917"/>
      <c r="G3" s="917"/>
      <c r="H3" s="241">
        <f>'5.2. ELEKTRO-RAZVODNI ORMARI'!F90</f>
        <v>0</v>
      </c>
    </row>
    <row r="4" spans="1:8" s="4" customFormat="1" ht="30.75" customHeight="1">
      <c r="A4" s="90" t="s">
        <v>4</v>
      </c>
      <c r="B4" s="917" t="s">
        <v>768</v>
      </c>
      <c r="C4" s="917"/>
      <c r="D4" s="917"/>
      <c r="E4" s="917"/>
      <c r="F4" s="917"/>
      <c r="G4" s="917"/>
      <c r="H4" s="241">
        <f>'5.3. ELEKTRO - JAKA STRUJA'!F59</f>
        <v>0</v>
      </c>
    </row>
    <row r="5" spans="1:8" s="4" customFormat="1" ht="30" customHeight="1">
      <c r="A5" s="90" t="s">
        <v>5</v>
      </c>
      <c r="B5" s="917" t="s">
        <v>769</v>
      </c>
      <c r="C5" s="917"/>
      <c r="D5" s="917"/>
      <c r="E5" s="917"/>
      <c r="F5" s="917"/>
      <c r="G5" s="917"/>
      <c r="H5" s="241">
        <f>'5.4. ELEKTRO-RASVJETA'!F54</f>
        <v>0</v>
      </c>
    </row>
    <row r="6" spans="1:8" s="4" customFormat="1" ht="29.25" customHeight="1">
      <c r="A6" s="90" t="s">
        <v>6</v>
      </c>
      <c r="B6" s="917" t="s">
        <v>770</v>
      </c>
      <c r="C6" s="917"/>
      <c r="D6" s="917"/>
      <c r="E6" s="917"/>
      <c r="F6" s="917"/>
      <c r="G6" s="917"/>
      <c r="H6" s="241">
        <f>'5.5. ELEKTRO-SLABA STRUJA )'!F94</f>
        <v>0</v>
      </c>
    </row>
    <row r="7" spans="1:8" s="4" customFormat="1" ht="30" customHeight="1">
      <c r="A7" s="90" t="s">
        <v>7</v>
      </c>
      <c r="B7" s="917" t="s">
        <v>771</v>
      </c>
      <c r="C7" s="917"/>
      <c r="D7" s="917"/>
      <c r="E7" s="917"/>
      <c r="F7" s="917"/>
      <c r="G7" s="917"/>
      <c r="H7" s="241">
        <f>'5.6. ELEKTRO-LPS'!F18</f>
        <v>0</v>
      </c>
    </row>
    <row r="8" spans="1:8" s="4" customFormat="1" ht="21" customHeight="1">
      <c r="A8" s="15"/>
      <c r="B8" s="8"/>
      <c r="C8" s="9"/>
      <c r="D8" s="10"/>
      <c r="E8" s="11"/>
      <c r="F8" s="11"/>
      <c r="H8" s="242"/>
    </row>
    <row r="9" spans="1:8" s="4" customFormat="1" ht="14.25">
      <c r="A9" s="5"/>
      <c r="B9" s="5"/>
      <c r="C9" s="6"/>
      <c r="D9" s="5"/>
      <c r="E9" s="7"/>
      <c r="F9" s="7"/>
      <c r="H9" s="23"/>
    </row>
    <row r="10" spans="1:8" s="4" customFormat="1" ht="30.75" customHeight="1">
      <c r="A10" s="92"/>
      <c r="B10" s="93" t="s">
        <v>144</v>
      </c>
      <c r="C10" s="94"/>
      <c r="D10" s="95"/>
      <c r="E10" s="96"/>
      <c r="F10" s="96"/>
      <c r="G10" s="95"/>
      <c r="H10" s="97">
        <f>SUM(H3:H7)</f>
        <v>0</v>
      </c>
    </row>
    <row r="11" spans="1:8" s="4" customFormat="1" ht="33" customHeight="1">
      <c r="A11" s="5"/>
      <c r="B11" s="5"/>
      <c r="C11" s="6"/>
      <c r="D11" s="5"/>
      <c r="E11" s="7"/>
      <c r="F11" s="7"/>
    </row>
    <row r="12" spans="1:8" s="4" customFormat="1" ht="16.5">
      <c r="A12" s="12"/>
      <c r="B12" s="5"/>
      <c r="C12" s="16"/>
      <c r="D12" s="6"/>
      <c r="E12" s="5"/>
      <c r="F12" s="7"/>
      <c r="G12" s="7"/>
    </row>
    <row r="13" spans="1:8" s="4" customFormat="1" ht="13.5">
      <c r="D13" s="17"/>
      <c r="F13" s="12"/>
      <c r="G13" s="12"/>
    </row>
    <row r="14" spans="1:8" s="4" customFormat="1" ht="13.5">
      <c r="D14" s="17"/>
      <c r="F14" s="12"/>
      <c r="G14" s="12"/>
    </row>
    <row r="15" spans="1:8" s="4" customFormat="1" ht="13.5">
      <c r="D15" s="17"/>
      <c r="F15" s="12"/>
      <c r="G15" s="12"/>
    </row>
    <row r="16" spans="1:8" s="4" customFormat="1" ht="13.5">
      <c r="D16" s="17"/>
      <c r="F16" s="12"/>
      <c r="G16" s="12"/>
    </row>
    <row r="17" spans="1:7">
      <c r="A17" s="1"/>
      <c r="B17" s="1"/>
      <c r="C17" s="1"/>
      <c r="D17" s="3"/>
      <c r="E17" s="1"/>
      <c r="F17" s="2"/>
      <c r="G17" s="2"/>
    </row>
  </sheetData>
  <mergeCells count="5">
    <mergeCell ref="B3:G3"/>
    <mergeCell ref="B4:G4"/>
    <mergeCell ref="B5:G5"/>
    <mergeCell ref="B6:G6"/>
    <mergeCell ref="B7:G7"/>
  </mergeCells>
  <pageMargins left="0.7" right="0.7" top="0.75" bottom="0.75" header="0.3" footer="0.3"/>
  <pageSetup paperSize="9" scale="95"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pageSetUpPr fitToPage="1"/>
  </sheetPr>
  <dimension ref="A1:L414"/>
  <sheetViews>
    <sheetView view="pageBreakPreview" zoomScale="115" zoomScaleNormal="120" zoomScaleSheetLayoutView="115" workbookViewId="0"/>
  </sheetViews>
  <sheetFormatPr defaultColWidth="8.7109375" defaultRowHeight="12.75"/>
  <cols>
    <col min="1" max="1" width="8.7109375" style="495"/>
    <col min="2" max="2" width="44.85546875" style="495" customWidth="1"/>
    <col min="3" max="3" width="8.5703125" style="495" customWidth="1"/>
    <col min="4" max="4" width="11.7109375" style="495" customWidth="1"/>
    <col min="5" max="5" width="14.42578125" style="724" customWidth="1"/>
    <col min="6" max="6" width="17.85546875" style="724" customWidth="1"/>
    <col min="7" max="16384" width="8.7109375" style="495"/>
  </cols>
  <sheetData>
    <row r="1" spans="1:6" ht="26.25" customHeight="1">
      <c r="A1" s="718" t="s">
        <v>415</v>
      </c>
      <c r="B1" s="719" t="s">
        <v>416</v>
      </c>
      <c r="C1" s="719" t="s">
        <v>417</v>
      </c>
      <c r="D1" s="719" t="s">
        <v>2</v>
      </c>
      <c r="E1" s="720" t="s">
        <v>418</v>
      </c>
      <c r="F1" s="721" t="s">
        <v>419</v>
      </c>
    </row>
    <row r="2" spans="1:6" ht="12.75" customHeight="1">
      <c r="A2" s="976" t="s">
        <v>1253</v>
      </c>
      <c r="B2" s="977"/>
      <c r="C2" s="977"/>
      <c r="D2" s="977"/>
      <c r="E2" s="977"/>
      <c r="F2" s="978"/>
    </row>
    <row r="4" spans="1:6" ht="62.25" customHeight="1">
      <c r="B4" s="722" t="s">
        <v>802</v>
      </c>
      <c r="D4" s="723"/>
    </row>
    <row r="5" spans="1:6" ht="66" customHeight="1">
      <c r="B5" s="722" t="s">
        <v>803</v>
      </c>
      <c r="D5" s="723"/>
    </row>
    <row r="6" spans="1:6" ht="98.25" customHeight="1">
      <c r="B6" s="722" t="s">
        <v>1717</v>
      </c>
      <c r="D6" s="723"/>
    </row>
    <row r="7" spans="1:6" ht="91.5" customHeight="1">
      <c r="B7" s="722" t="s">
        <v>1711</v>
      </c>
      <c r="D7" s="723"/>
    </row>
    <row r="8" spans="1:6" ht="51">
      <c r="B8" s="722" t="s">
        <v>804</v>
      </c>
      <c r="D8" s="723"/>
    </row>
    <row r="9" spans="1:6">
      <c r="D9" s="723"/>
    </row>
    <row r="10" spans="1:6" ht="13.5" thickBot="1">
      <c r="D10" s="725"/>
    </row>
    <row r="11" spans="1:6" ht="13.5" thickBot="1">
      <c r="A11" s="764" t="s">
        <v>805</v>
      </c>
      <c r="B11" s="765" t="s">
        <v>806</v>
      </c>
      <c r="C11" s="766"/>
      <c r="D11" s="767"/>
      <c r="E11" s="768"/>
      <c r="F11" s="769"/>
    </row>
    <row r="12" spans="1:6">
      <c r="A12" s="770"/>
      <c r="C12" s="726"/>
      <c r="D12" s="725"/>
    </row>
    <row r="13" spans="1:6" ht="76.5">
      <c r="A13" s="727" t="s">
        <v>471</v>
      </c>
      <c r="B13" s="728" t="s">
        <v>807</v>
      </c>
      <c r="C13" s="729"/>
      <c r="D13" s="725"/>
      <c r="E13" s="723"/>
    </row>
    <row r="14" spans="1:6" ht="25.5">
      <c r="A14" s="727"/>
      <c r="B14" s="728" t="s">
        <v>808</v>
      </c>
      <c r="C14" s="729" t="s">
        <v>809</v>
      </c>
      <c r="D14" s="735">
        <v>98</v>
      </c>
      <c r="E14" s="723">
        <v>0</v>
      </c>
      <c r="F14" s="730">
        <f t="shared" ref="F14" si="0">D14*E14</f>
        <v>0</v>
      </c>
    </row>
    <row r="15" spans="1:6">
      <c r="A15" s="727"/>
      <c r="B15" s="728"/>
      <c r="C15" s="729"/>
      <c r="D15" s="735"/>
      <c r="E15" s="730"/>
      <c r="F15" s="730"/>
    </row>
    <row r="16" spans="1:6" ht="75.75" customHeight="1">
      <c r="A16" s="727" t="s">
        <v>479</v>
      </c>
      <c r="B16" s="728" t="s">
        <v>2149</v>
      </c>
      <c r="C16" s="729"/>
      <c r="D16" s="725"/>
      <c r="E16" s="723"/>
    </row>
    <row r="17" spans="1:9">
      <c r="A17" s="727"/>
      <c r="B17" s="728" t="s">
        <v>810</v>
      </c>
      <c r="C17" s="729" t="s">
        <v>811</v>
      </c>
      <c r="D17" s="914">
        <v>42</v>
      </c>
      <c r="E17" s="730">
        <v>0</v>
      </c>
      <c r="F17" s="730">
        <f t="shared" ref="F17:F19" si="1">D17*E17</f>
        <v>0</v>
      </c>
    </row>
    <row r="18" spans="1:9">
      <c r="A18" s="727"/>
      <c r="B18" s="728" t="s">
        <v>812</v>
      </c>
      <c r="C18" s="729" t="s">
        <v>811</v>
      </c>
      <c r="D18" s="914">
        <v>18</v>
      </c>
      <c r="E18" s="730">
        <v>0</v>
      </c>
      <c r="F18" s="730">
        <f t="shared" si="1"/>
        <v>0</v>
      </c>
    </row>
    <row r="19" spans="1:9">
      <c r="A19" s="727"/>
      <c r="B19" s="728" t="s">
        <v>2151</v>
      </c>
      <c r="C19" s="726" t="s">
        <v>822</v>
      </c>
      <c r="D19" s="735">
        <v>1</v>
      </c>
      <c r="E19" s="730">
        <v>0</v>
      </c>
      <c r="F19" s="730">
        <f t="shared" si="1"/>
        <v>0</v>
      </c>
    </row>
    <row r="20" spans="1:9">
      <c r="A20" s="727"/>
      <c r="B20" s="728"/>
      <c r="C20" s="729"/>
      <c r="D20" s="735"/>
      <c r="E20" s="730"/>
      <c r="F20" s="730"/>
    </row>
    <row r="21" spans="1:9">
      <c r="A21" s="727"/>
      <c r="B21" s="728"/>
      <c r="C21" s="729"/>
      <c r="D21" s="735"/>
      <c r="E21" s="730"/>
      <c r="F21" s="730"/>
    </row>
    <row r="22" spans="1:9" ht="81" customHeight="1">
      <c r="A22" s="727" t="s">
        <v>481</v>
      </c>
      <c r="B22" s="728" t="s">
        <v>814</v>
      </c>
      <c r="C22" s="729" t="s">
        <v>463</v>
      </c>
      <c r="D22" s="914">
        <v>60</v>
      </c>
      <c r="E22" s="730">
        <v>0</v>
      </c>
      <c r="F22" s="730">
        <f>D22*E22</f>
        <v>0</v>
      </c>
    </row>
    <row r="23" spans="1:9">
      <c r="A23" s="727"/>
      <c r="B23" s="728"/>
      <c r="D23" s="725"/>
      <c r="E23" s="723"/>
    </row>
    <row r="24" spans="1:9" ht="63.75">
      <c r="A24" s="727" t="s">
        <v>815</v>
      </c>
      <c r="B24" s="728" t="s">
        <v>1712</v>
      </c>
      <c r="C24" s="729" t="s">
        <v>811</v>
      </c>
      <c r="D24" s="735">
        <v>70</v>
      </c>
      <c r="E24" s="730">
        <v>0</v>
      </c>
      <c r="F24" s="730">
        <f>D24*E24</f>
        <v>0</v>
      </c>
    </row>
    <row r="25" spans="1:9">
      <c r="A25" s="727"/>
      <c r="B25" s="728"/>
      <c r="D25" s="725"/>
      <c r="E25" s="723"/>
    </row>
    <row r="26" spans="1:9" ht="38.25">
      <c r="A26" s="727" t="s">
        <v>816</v>
      </c>
      <c r="B26" s="728" t="s">
        <v>818</v>
      </c>
      <c r="C26" s="729" t="s">
        <v>1</v>
      </c>
      <c r="D26" s="735">
        <v>1</v>
      </c>
      <c r="E26" s="730">
        <v>0</v>
      </c>
      <c r="F26" s="730">
        <f>D26*E26</f>
        <v>0</v>
      </c>
    </row>
    <row r="27" spans="1:9" s="731" customFormat="1" ht="21" customHeight="1">
      <c r="A27" s="727"/>
      <c r="B27" s="722"/>
      <c r="C27" s="729"/>
      <c r="D27" s="735"/>
      <c r="E27" s="730"/>
      <c r="F27" s="730"/>
    </row>
    <row r="28" spans="1:9" ht="13.5" thickBot="1">
      <c r="A28" s="771"/>
      <c r="B28" s="772"/>
      <c r="C28" s="773"/>
      <c r="D28" s="774"/>
      <c r="E28" s="775"/>
      <c r="F28" s="775"/>
    </row>
    <row r="29" spans="1:9" ht="15.75" customHeight="1" thickBot="1">
      <c r="A29" s="764" t="s">
        <v>805</v>
      </c>
      <c r="B29" s="776" t="s">
        <v>806</v>
      </c>
      <c r="C29" s="777" t="s">
        <v>819</v>
      </c>
      <c r="D29" s="778"/>
      <c r="E29" s="732"/>
      <c r="F29" s="733">
        <f>SUM(F13:F28)</f>
        <v>0</v>
      </c>
      <c r="G29" s="726"/>
      <c r="H29" s="726"/>
      <c r="I29" s="726"/>
    </row>
    <row r="30" spans="1:9" ht="13.5" thickBot="1">
      <c r="A30" s="755"/>
      <c r="B30" s="715"/>
      <c r="C30" s="748"/>
      <c r="D30" s="779"/>
      <c r="E30" s="750"/>
      <c r="F30" s="750"/>
    </row>
    <row r="31" spans="1:9" ht="13.5" thickBot="1">
      <c r="A31" s="734" t="s">
        <v>820</v>
      </c>
      <c r="B31" s="979" t="s">
        <v>798</v>
      </c>
      <c r="C31" s="979"/>
      <c r="D31" s="979"/>
      <c r="E31" s="732"/>
      <c r="F31" s="733"/>
      <c r="G31" s="726"/>
      <c r="H31" s="726"/>
      <c r="I31" s="726"/>
    </row>
    <row r="32" spans="1:9">
      <c r="D32" s="725"/>
      <c r="E32" s="723"/>
    </row>
    <row r="33" spans="1:9">
      <c r="A33" s="727"/>
      <c r="D33" s="726"/>
      <c r="E33" s="723"/>
    </row>
    <row r="34" spans="1:9">
      <c r="A34" s="727"/>
      <c r="B34" s="715" t="s">
        <v>821</v>
      </c>
      <c r="C34" s="729"/>
      <c r="D34" s="735"/>
      <c r="E34" s="730"/>
      <c r="F34" s="730"/>
    </row>
    <row r="35" spans="1:9" ht="25.5">
      <c r="A35" s="727" t="s">
        <v>471</v>
      </c>
      <c r="B35" s="728" t="s">
        <v>1570</v>
      </c>
      <c r="C35" s="726" t="s">
        <v>822</v>
      </c>
      <c r="D35" s="735">
        <v>1</v>
      </c>
      <c r="E35" s="730">
        <v>0</v>
      </c>
      <c r="F35" s="730">
        <f t="shared" ref="F35" si="2">D35*E35</f>
        <v>0</v>
      </c>
      <c r="G35" s="974"/>
      <c r="H35" s="974"/>
      <c r="I35" s="974"/>
    </row>
    <row r="36" spans="1:9">
      <c r="A36" s="727"/>
      <c r="D36" s="726"/>
      <c r="E36" s="723"/>
      <c r="G36" s="974"/>
      <c r="H36" s="974"/>
      <c r="I36" s="974"/>
    </row>
    <row r="37" spans="1:9" ht="25.5">
      <c r="A37" s="727" t="s">
        <v>479</v>
      </c>
      <c r="B37" s="728" t="s">
        <v>823</v>
      </c>
      <c r="E37" s="723"/>
      <c r="G37" s="974"/>
      <c r="H37" s="974"/>
      <c r="I37" s="974"/>
    </row>
    <row r="38" spans="1:9">
      <c r="A38" s="727"/>
      <c r="C38" s="729" t="s">
        <v>1</v>
      </c>
      <c r="D38" s="735">
        <v>1</v>
      </c>
      <c r="E38" s="730">
        <v>0</v>
      </c>
      <c r="F38" s="730">
        <f>D38*E38</f>
        <v>0</v>
      </c>
    </row>
    <row r="39" spans="1:9">
      <c r="A39" s="727"/>
      <c r="D39" s="726"/>
      <c r="E39" s="723"/>
    </row>
    <row r="40" spans="1:9" ht="89.25">
      <c r="A40" s="727" t="s">
        <v>481</v>
      </c>
      <c r="B40" s="728" t="s">
        <v>824</v>
      </c>
      <c r="C40" s="729" t="s">
        <v>1</v>
      </c>
      <c r="D40" s="735">
        <v>1</v>
      </c>
      <c r="E40" s="730">
        <v>0</v>
      </c>
      <c r="F40" s="730">
        <f>D40*E40</f>
        <v>0</v>
      </c>
    </row>
    <row r="41" spans="1:9" ht="15.75" customHeight="1">
      <c r="A41" s="727"/>
      <c r="D41" s="726"/>
      <c r="E41" s="723"/>
    </row>
    <row r="42" spans="1:9" ht="25.5">
      <c r="A42" s="727" t="s">
        <v>815</v>
      </c>
      <c r="B42" s="728" t="s">
        <v>825</v>
      </c>
      <c r="C42" s="729" t="s">
        <v>809</v>
      </c>
      <c r="D42" s="735">
        <v>100</v>
      </c>
      <c r="E42" s="730">
        <v>0</v>
      </c>
      <c r="F42" s="730">
        <f>D42*E42</f>
        <v>0</v>
      </c>
    </row>
    <row r="43" spans="1:9" ht="15.75" customHeight="1">
      <c r="A43" s="727"/>
      <c r="D43" s="726"/>
      <c r="E43" s="723"/>
    </row>
    <row r="44" spans="1:9" ht="63.75">
      <c r="A44" s="727" t="s">
        <v>816</v>
      </c>
      <c r="B44" s="728" t="s">
        <v>826</v>
      </c>
      <c r="C44" s="729"/>
      <c r="D44" s="736"/>
      <c r="E44" s="730"/>
      <c r="F44" s="730"/>
    </row>
    <row r="45" spans="1:9">
      <c r="A45" s="727"/>
      <c r="B45" s="495" t="s">
        <v>827</v>
      </c>
      <c r="C45" s="729" t="s">
        <v>809</v>
      </c>
      <c r="D45" s="735">
        <v>100</v>
      </c>
      <c r="E45" s="730">
        <v>0</v>
      </c>
      <c r="F45" s="730">
        <f>D45*E45</f>
        <v>0</v>
      </c>
    </row>
    <row r="46" spans="1:9">
      <c r="A46" s="727"/>
      <c r="B46" s="495" t="s">
        <v>828</v>
      </c>
      <c r="C46" s="729"/>
      <c r="D46" s="735"/>
      <c r="E46" s="730"/>
      <c r="F46" s="730"/>
    </row>
    <row r="47" spans="1:9">
      <c r="A47" s="727"/>
      <c r="B47" s="495" t="s">
        <v>829</v>
      </c>
      <c r="C47" s="729" t="s">
        <v>1</v>
      </c>
      <c r="D47" s="735">
        <v>1</v>
      </c>
      <c r="E47" s="730">
        <v>0</v>
      </c>
      <c r="F47" s="730">
        <f t="shared" ref="F47" si="3">D47*E47</f>
        <v>0</v>
      </c>
    </row>
    <row r="48" spans="1:9">
      <c r="A48" s="727"/>
      <c r="B48" s="716"/>
      <c r="C48" s="729"/>
      <c r="D48" s="736"/>
      <c r="E48" s="730"/>
      <c r="F48" s="730"/>
    </row>
    <row r="49" spans="1:9" ht="8.25" customHeight="1">
      <c r="A49" s="727"/>
      <c r="C49" s="729"/>
      <c r="D49" s="735"/>
      <c r="E49" s="730"/>
      <c r="F49" s="730"/>
    </row>
    <row r="50" spans="1:9" ht="6" customHeight="1">
      <c r="A50" s="727"/>
      <c r="C50" s="726"/>
      <c r="D50" s="735"/>
      <c r="E50" s="730"/>
      <c r="F50" s="730"/>
    </row>
    <row r="51" spans="1:9" ht="76.5">
      <c r="A51" s="727" t="s">
        <v>817</v>
      </c>
      <c r="B51" s="716" t="s">
        <v>830</v>
      </c>
      <c r="C51" s="729" t="s">
        <v>1</v>
      </c>
      <c r="D51" s="735">
        <v>1</v>
      </c>
      <c r="E51" s="730">
        <v>0</v>
      </c>
      <c r="F51" s="730">
        <f>D51*E51</f>
        <v>0</v>
      </c>
    </row>
    <row r="52" spans="1:9">
      <c r="A52" s="727"/>
      <c r="B52" s="716"/>
      <c r="C52" s="729"/>
      <c r="D52" s="735"/>
      <c r="E52" s="730"/>
      <c r="F52" s="730"/>
    </row>
    <row r="53" spans="1:9" ht="76.5">
      <c r="A53" s="727" t="s">
        <v>831</v>
      </c>
      <c r="B53" s="716" t="s">
        <v>1726</v>
      </c>
      <c r="C53" s="729" t="s">
        <v>1</v>
      </c>
      <c r="D53" s="735">
        <v>1</v>
      </c>
      <c r="E53" s="730">
        <v>0</v>
      </c>
      <c r="F53" s="730">
        <f>D53*E53</f>
        <v>0</v>
      </c>
      <c r="G53" s="974"/>
      <c r="H53" s="974"/>
      <c r="I53" s="974"/>
    </row>
    <row r="54" spans="1:9">
      <c r="A54" s="727"/>
      <c r="B54" s="716"/>
      <c r="C54" s="729"/>
      <c r="D54" s="735"/>
      <c r="E54" s="730"/>
      <c r="F54" s="730"/>
    </row>
    <row r="55" spans="1:9" ht="76.5">
      <c r="A55" s="727" t="s">
        <v>832</v>
      </c>
      <c r="B55" s="716" t="s">
        <v>1713</v>
      </c>
      <c r="C55" s="729" t="s">
        <v>1</v>
      </c>
      <c r="D55" s="735">
        <v>1</v>
      </c>
      <c r="E55" s="730">
        <v>0</v>
      </c>
      <c r="F55" s="730">
        <f>D55*E55</f>
        <v>0</v>
      </c>
    </row>
    <row r="56" spans="1:9">
      <c r="A56" s="727"/>
      <c r="B56" s="716"/>
      <c r="C56" s="729"/>
      <c r="D56" s="735"/>
      <c r="E56" s="730"/>
      <c r="F56" s="730"/>
    </row>
    <row r="57" spans="1:9">
      <c r="A57" s="727"/>
      <c r="B57" s="715" t="s">
        <v>833</v>
      </c>
      <c r="C57" s="729"/>
      <c r="D57" s="735"/>
      <c r="E57" s="730"/>
      <c r="F57" s="730"/>
    </row>
    <row r="58" spans="1:9" ht="71.099999999999994" customHeight="1">
      <c r="A58" s="727" t="s">
        <v>834</v>
      </c>
      <c r="B58" s="728" t="s">
        <v>1727</v>
      </c>
      <c r="C58" s="729"/>
      <c r="D58" s="735"/>
      <c r="E58" s="730"/>
      <c r="F58" s="730"/>
    </row>
    <row r="59" spans="1:9">
      <c r="A59" s="727"/>
      <c r="B59" s="495" t="s">
        <v>835</v>
      </c>
      <c r="C59" s="729" t="s">
        <v>809</v>
      </c>
      <c r="D59" s="735">
        <v>15</v>
      </c>
      <c r="E59" s="730">
        <v>0</v>
      </c>
      <c r="F59" s="730">
        <f>D59*E59</f>
        <v>0</v>
      </c>
    </row>
    <row r="60" spans="1:9">
      <c r="A60" s="727"/>
      <c r="C60" s="729"/>
      <c r="D60" s="735"/>
      <c r="E60" s="730"/>
      <c r="F60" s="730"/>
    </row>
    <row r="61" spans="1:9" ht="89.25">
      <c r="A61" s="727" t="s">
        <v>836</v>
      </c>
      <c r="B61" s="728" t="s">
        <v>837</v>
      </c>
      <c r="C61" s="729"/>
      <c r="D61" s="735"/>
      <c r="E61" s="730"/>
      <c r="F61" s="730"/>
    </row>
    <row r="62" spans="1:9">
      <c r="A62" s="727"/>
      <c r="B62" s="716"/>
      <c r="C62" s="729" t="s">
        <v>463</v>
      </c>
      <c r="D62" s="735">
        <v>1.7</v>
      </c>
      <c r="E62" s="730">
        <v>0</v>
      </c>
      <c r="F62" s="730">
        <f>ROUND(D62*E62,2)</f>
        <v>0</v>
      </c>
    </row>
    <row r="63" spans="1:9">
      <c r="A63" s="727"/>
      <c r="B63" s="716"/>
      <c r="C63" s="729"/>
      <c r="D63" s="735"/>
      <c r="E63" s="730"/>
      <c r="F63" s="730"/>
    </row>
    <row r="64" spans="1:9" ht="25.5">
      <c r="A64" s="727" t="s">
        <v>838</v>
      </c>
      <c r="B64" s="716" t="s">
        <v>839</v>
      </c>
      <c r="D64" s="726"/>
      <c r="E64" s="723"/>
    </row>
    <row r="65" spans="1:6">
      <c r="A65" s="727"/>
      <c r="B65" s="716" t="s">
        <v>840</v>
      </c>
      <c r="C65" s="729" t="s">
        <v>1</v>
      </c>
      <c r="D65" s="735">
        <v>1</v>
      </c>
      <c r="E65" s="730">
        <v>0</v>
      </c>
      <c r="F65" s="730">
        <f>D65*E65</f>
        <v>0</v>
      </c>
    </row>
    <row r="66" spans="1:6">
      <c r="A66" s="727"/>
      <c r="B66" s="716"/>
      <c r="C66" s="729"/>
      <c r="D66" s="735"/>
      <c r="E66" s="730"/>
      <c r="F66" s="730"/>
    </row>
    <row r="67" spans="1:6">
      <c r="A67" s="727"/>
      <c r="B67" s="716"/>
      <c r="D67" s="726"/>
      <c r="E67" s="723"/>
    </row>
    <row r="68" spans="1:6">
      <c r="A68" s="727"/>
      <c r="B68" s="715" t="s">
        <v>843</v>
      </c>
      <c r="C68" s="729"/>
      <c r="D68" s="735"/>
      <c r="E68" s="730"/>
      <c r="F68" s="730"/>
    </row>
    <row r="69" spans="1:6" ht="25.5">
      <c r="A69" s="727" t="s">
        <v>841</v>
      </c>
      <c r="B69" s="716" t="s">
        <v>845</v>
      </c>
      <c r="C69" s="729" t="s">
        <v>822</v>
      </c>
      <c r="D69" s="735">
        <v>1</v>
      </c>
      <c r="E69" s="730">
        <v>0</v>
      </c>
      <c r="F69" s="730">
        <f>D69*E69</f>
        <v>0</v>
      </c>
    </row>
    <row r="70" spans="1:6">
      <c r="A70" s="727"/>
      <c r="B70" s="716"/>
      <c r="D70" s="726"/>
      <c r="E70" s="723"/>
    </row>
    <row r="71" spans="1:6" ht="51">
      <c r="A71" s="727" t="s">
        <v>842</v>
      </c>
      <c r="B71" s="716" t="s">
        <v>847</v>
      </c>
      <c r="C71" s="737" t="s">
        <v>822</v>
      </c>
      <c r="D71" s="735">
        <v>1</v>
      </c>
      <c r="E71" s="730">
        <v>0</v>
      </c>
      <c r="F71" s="730">
        <f>D71*E71</f>
        <v>0</v>
      </c>
    </row>
    <row r="72" spans="1:6">
      <c r="A72" s="727"/>
      <c r="B72" s="716"/>
      <c r="D72" s="725"/>
      <c r="E72" s="723"/>
    </row>
    <row r="73" spans="1:6">
      <c r="A73" s="727"/>
      <c r="B73" s="715" t="s">
        <v>848</v>
      </c>
      <c r="C73" s="729"/>
      <c r="D73" s="735"/>
      <c r="E73" s="730"/>
      <c r="F73" s="730"/>
    </row>
    <row r="74" spans="1:6" ht="25.5">
      <c r="A74" s="727" t="s">
        <v>844</v>
      </c>
      <c r="B74" s="716" t="s">
        <v>1714</v>
      </c>
      <c r="C74" s="737" t="s">
        <v>1</v>
      </c>
      <c r="D74" s="735">
        <v>1</v>
      </c>
      <c r="E74" s="730">
        <v>0</v>
      </c>
      <c r="F74" s="730">
        <f>D74*E74</f>
        <v>0</v>
      </c>
    </row>
    <row r="75" spans="1:6">
      <c r="A75" s="727"/>
      <c r="B75" s="716"/>
      <c r="D75" s="725"/>
      <c r="E75" s="723"/>
    </row>
    <row r="76" spans="1:6" ht="25.5">
      <c r="A76" s="727" t="s">
        <v>846</v>
      </c>
      <c r="B76" s="716" t="s">
        <v>851</v>
      </c>
      <c r="C76" s="737" t="s">
        <v>822</v>
      </c>
      <c r="D76" s="735">
        <v>1</v>
      </c>
      <c r="E76" s="730">
        <v>0</v>
      </c>
      <c r="F76" s="730">
        <f>D76*E76</f>
        <v>0</v>
      </c>
    </row>
    <row r="77" spans="1:6">
      <c r="A77" s="727"/>
      <c r="B77" s="716"/>
      <c r="D77" s="726"/>
      <c r="E77" s="723"/>
    </row>
    <row r="78" spans="1:6" ht="25.5">
      <c r="A78" s="727" t="s">
        <v>849</v>
      </c>
      <c r="B78" s="716" t="s">
        <v>853</v>
      </c>
      <c r="C78" s="729" t="s">
        <v>1</v>
      </c>
      <c r="D78" s="735">
        <v>1</v>
      </c>
      <c r="E78" s="730">
        <v>0</v>
      </c>
      <c r="F78" s="730">
        <f>D78*E78</f>
        <v>0</v>
      </c>
    </row>
    <row r="79" spans="1:6">
      <c r="A79" s="727"/>
      <c r="B79" s="716"/>
      <c r="C79" s="729"/>
      <c r="D79" s="735"/>
      <c r="E79" s="730"/>
      <c r="F79" s="730"/>
    </row>
    <row r="80" spans="1:6" ht="13.5" thickBot="1">
      <c r="A80" s="727"/>
      <c r="B80" s="716"/>
      <c r="C80" s="729"/>
      <c r="D80" s="735"/>
      <c r="E80" s="730"/>
      <c r="F80" s="730"/>
    </row>
    <row r="81" spans="1:12" ht="15.75" customHeight="1" thickBot="1">
      <c r="A81" s="734" t="s">
        <v>820</v>
      </c>
      <c r="B81" s="738" t="s">
        <v>798</v>
      </c>
      <c r="C81" s="982" t="s">
        <v>819</v>
      </c>
      <c r="D81" s="982"/>
      <c r="E81" s="739"/>
      <c r="F81" s="740">
        <f>SUM(F35:F78)</f>
        <v>0</v>
      </c>
      <c r="G81" s="726"/>
      <c r="H81" s="726"/>
      <c r="I81" s="726"/>
    </row>
    <row r="82" spans="1:12" ht="6.75" customHeight="1" thickBot="1">
      <c r="A82" s="727"/>
      <c r="B82" s="780"/>
      <c r="C82" s="781"/>
      <c r="D82" s="782"/>
      <c r="E82" s="783"/>
      <c r="F82" s="783"/>
    </row>
    <row r="83" spans="1:12" ht="13.5" thickBot="1">
      <c r="A83" s="734" t="s">
        <v>854</v>
      </c>
      <c r="B83" s="979" t="s">
        <v>797</v>
      </c>
      <c r="C83" s="979"/>
      <c r="D83" s="979"/>
      <c r="E83" s="980"/>
      <c r="F83" s="981"/>
      <c r="H83" s="726"/>
      <c r="J83" s="726"/>
      <c r="K83" s="726"/>
      <c r="L83" s="726"/>
    </row>
    <row r="84" spans="1:12" ht="9" customHeight="1">
      <c r="A84" s="727"/>
      <c r="B84" s="716"/>
      <c r="C84" s="729"/>
      <c r="D84" s="736"/>
      <c r="E84" s="730"/>
      <c r="F84" s="730"/>
    </row>
    <row r="85" spans="1:12" ht="204">
      <c r="A85" s="727" t="s">
        <v>471</v>
      </c>
      <c r="B85" s="717" t="s">
        <v>1254</v>
      </c>
      <c r="C85" s="729"/>
      <c r="D85" s="736"/>
      <c r="E85" s="730"/>
      <c r="F85" s="730"/>
    </row>
    <row r="86" spans="1:12" ht="76.5">
      <c r="A86" s="727"/>
      <c r="B86" s="717" t="s">
        <v>855</v>
      </c>
      <c r="C86" s="729"/>
      <c r="D86" s="736"/>
      <c r="E86" s="730"/>
      <c r="F86" s="730"/>
    </row>
    <row r="87" spans="1:12" ht="267" customHeight="1">
      <c r="A87" s="727"/>
      <c r="B87" s="717" t="s">
        <v>2147</v>
      </c>
      <c r="C87" s="729"/>
      <c r="D87" s="736"/>
      <c r="E87" s="730"/>
      <c r="F87" s="730"/>
      <c r="G87" s="974"/>
      <c r="H87" s="975"/>
    </row>
    <row r="88" spans="1:12" s="731" customFormat="1">
      <c r="A88" s="727"/>
      <c r="B88" s="722"/>
      <c r="C88" s="729" t="s">
        <v>822</v>
      </c>
      <c r="D88" s="736">
        <v>1</v>
      </c>
      <c r="E88" s="730">
        <v>0</v>
      </c>
      <c r="F88" s="730">
        <f>D88*E88</f>
        <v>0</v>
      </c>
    </row>
    <row r="89" spans="1:12">
      <c r="A89" s="727"/>
      <c r="B89" s="716"/>
      <c r="C89" s="729"/>
      <c r="D89" s="736"/>
      <c r="E89" s="730"/>
      <c r="F89" s="730"/>
    </row>
    <row r="90" spans="1:12" ht="76.5">
      <c r="A90" s="727" t="s">
        <v>479</v>
      </c>
      <c r="B90" s="717" t="s">
        <v>856</v>
      </c>
      <c r="C90" s="729"/>
      <c r="D90" s="736"/>
      <c r="E90" s="730"/>
      <c r="F90" s="730"/>
    </row>
    <row r="91" spans="1:12">
      <c r="A91" s="727"/>
      <c r="B91" s="716"/>
      <c r="C91" s="729" t="s">
        <v>857</v>
      </c>
      <c r="D91" s="736">
        <v>1</v>
      </c>
      <c r="E91" s="730">
        <v>0</v>
      </c>
      <c r="F91" s="730">
        <f>D91*E91</f>
        <v>0</v>
      </c>
    </row>
    <row r="92" spans="1:12">
      <c r="A92" s="727"/>
      <c r="B92" s="716"/>
      <c r="C92" s="729"/>
      <c r="D92" s="736"/>
      <c r="E92" s="730"/>
      <c r="F92" s="730"/>
    </row>
    <row r="93" spans="1:12">
      <c r="A93" s="727" t="s">
        <v>481</v>
      </c>
      <c r="B93" s="717" t="s">
        <v>1255</v>
      </c>
      <c r="C93" s="729"/>
      <c r="D93" s="736"/>
      <c r="E93" s="730"/>
      <c r="F93" s="730"/>
    </row>
    <row r="94" spans="1:12">
      <c r="A94" s="727"/>
      <c r="B94" s="716"/>
      <c r="C94" s="729" t="s">
        <v>1</v>
      </c>
      <c r="D94" s="736">
        <v>1</v>
      </c>
      <c r="E94" s="730">
        <v>0</v>
      </c>
      <c r="F94" s="730">
        <f>D94*E94</f>
        <v>0</v>
      </c>
    </row>
    <row r="95" spans="1:12" ht="25.5">
      <c r="A95" s="727" t="s">
        <v>815</v>
      </c>
      <c r="B95" s="717" t="s">
        <v>858</v>
      </c>
      <c r="C95" s="729"/>
      <c r="D95" s="736"/>
      <c r="E95" s="730"/>
      <c r="F95" s="730"/>
    </row>
    <row r="96" spans="1:12">
      <c r="A96" s="727"/>
      <c r="B96" s="716"/>
      <c r="C96" s="729" t="s">
        <v>822</v>
      </c>
      <c r="D96" s="736">
        <v>1</v>
      </c>
      <c r="E96" s="730">
        <v>0</v>
      </c>
      <c r="F96" s="730">
        <f>D96*E96</f>
        <v>0</v>
      </c>
    </row>
    <row r="97" spans="1:7">
      <c r="A97" s="727" t="s">
        <v>816</v>
      </c>
      <c r="B97" s="717" t="s">
        <v>859</v>
      </c>
      <c r="C97" s="729"/>
      <c r="D97" s="736"/>
      <c r="E97" s="730"/>
      <c r="F97" s="730"/>
    </row>
    <row r="98" spans="1:7">
      <c r="A98" s="727"/>
      <c r="B98" s="716"/>
      <c r="C98" s="729" t="s">
        <v>1</v>
      </c>
      <c r="D98" s="736">
        <v>1</v>
      </c>
      <c r="E98" s="730">
        <v>0</v>
      </c>
      <c r="F98" s="730">
        <f>D98*E98</f>
        <v>0</v>
      </c>
    </row>
    <row r="99" spans="1:7" ht="25.5">
      <c r="A99" s="727" t="s">
        <v>817</v>
      </c>
      <c r="B99" s="717" t="s">
        <v>860</v>
      </c>
      <c r="C99" s="729"/>
      <c r="D99" s="736"/>
      <c r="E99" s="730"/>
      <c r="F99" s="730"/>
    </row>
    <row r="100" spans="1:7">
      <c r="A100" s="727"/>
      <c r="B100" s="716"/>
      <c r="C100" s="729" t="s">
        <v>1</v>
      </c>
      <c r="D100" s="736">
        <v>2</v>
      </c>
      <c r="E100" s="730">
        <v>0</v>
      </c>
      <c r="F100" s="730">
        <f>D100*E100</f>
        <v>0</v>
      </c>
    </row>
    <row r="101" spans="1:7" ht="89.25">
      <c r="A101" s="727" t="s">
        <v>831</v>
      </c>
      <c r="B101" s="717" t="s">
        <v>861</v>
      </c>
      <c r="C101" s="729"/>
      <c r="D101" s="736"/>
      <c r="E101" s="730"/>
      <c r="F101" s="730"/>
    </row>
    <row r="102" spans="1:7" ht="165.75">
      <c r="A102" s="727"/>
      <c r="B102" s="717" t="s">
        <v>1256</v>
      </c>
      <c r="C102" s="729"/>
      <c r="D102" s="736"/>
      <c r="E102" s="730"/>
      <c r="F102" s="730"/>
    </row>
    <row r="103" spans="1:7" ht="255">
      <c r="A103" s="727"/>
      <c r="B103" s="717" t="s">
        <v>1728</v>
      </c>
      <c r="C103" s="729"/>
      <c r="D103" s="736"/>
      <c r="E103" s="730"/>
      <c r="F103" s="730"/>
    </row>
    <row r="104" spans="1:7" s="731" customFormat="1">
      <c r="A104" s="727"/>
      <c r="B104" s="722"/>
      <c r="C104" s="729" t="s">
        <v>1</v>
      </c>
      <c r="D104" s="736">
        <v>1</v>
      </c>
      <c r="E104" s="730">
        <v>0</v>
      </c>
      <c r="F104" s="730">
        <f>D104*E104</f>
        <v>0</v>
      </c>
    </row>
    <row r="105" spans="1:7">
      <c r="A105" s="727"/>
      <c r="B105" s="716"/>
      <c r="C105" s="729"/>
      <c r="D105" s="736"/>
      <c r="E105" s="730"/>
      <c r="F105" s="730"/>
    </row>
    <row r="106" spans="1:7" ht="89.25">
      <c r="A106" s="727" t="s">
        <v>832</v>
      </c>
      <c r="B106" s="717" t="s">
        <v>862</v>
      </c>
      <c r="C106" s="729"/>
      <c r="D106" s="736"/>
      <c r="E106" s="730"/>
      <c r="F106" s="730"/>
    </row>
    <row r="107" spans="1:7" ht="229.5">
      <c r="A107" s="727"/>
      <c r="B107" s="717" t="s">
        <v>1729</v>
      </c>
      <c r="C107" s="729"/>
      <c r="D107" s="736"/>
      <c r="E107" s="730"/>
      <c r="F107" s="730"/>
      <c r="G107" s="784"/>
    </row>
    <row r="108" spans="1:7" s="731" customFormat="1">
      <c r="A108" s="727"/>
      <c r="B108" s="722"/>
      <c r="C108" s="729" t="s">
        <v>1</v>
      </c>
      <c r="D108" s="736">
        <v>3</v>
      </c>
      <c r="E108" s="730">
        <v>0</v>
      </c>
      <c r="F108" s="730">
        <f>D108*E108</f>
        <v>0</v>
      </c>
      <c r="G108" s="785"/>
    </row>
    <row r="109" spans="1:7">
      <c r="A109" s="727"/>
      <c r="B109" s="716"/>
      <c r="C109" s="729"/>
      <c r="D109" s="736"/>
      <c r="E109" s="730"/>
      <c r="F109" s="730"/>
    </row>
    <row r="110" spans="1:7" ht="38.25">
      <c r="A110" s="727" t="s">
        <v>834</v>
      </c>
      <c r="B110" s="717" t="s">
        <v>1257</v>
      </c>
      <c r="C110" s="729"/>
      <c r="D110" s="736"/>
      <c r="E110" s="730"/>
      <c r="F110" s="730"/>
    </row>
    <row r="111" spans="1:7">
      <c r="A111" s="727"/>
      <c r="B111" s="716"/>
      <c r="C111" s="729" t="s">
        <v>1</v>
      </c>
      <c r="D111" s="736">
        <v>3</v>
      </c>
      <c r="E111" s="730">
        <v>0</v>
      </c>
      <c r="F111" s="730">
        <f>D111*E111</f>
        <v>0</v>
      </c>
    </row>
    <row r="112" spans="1:7">
      <c r="A112" s="727" t="s">
        <v>836</v>
      </c>
      <c r="B112" s="717" t="s">
        <v>1258</v>
      </c>
      <c r="C112" s="729"/>
      <c r="D112" s="736"/>
      <c r="E112" s="730"/>
      <c r="F112" s="730"/>
    </row>
    <row r="113" spans="1:10">
      <c r="A113" s="727"/>
      <c r="B113" s="716"/>
      <c r="C113" s="729" t="s">
        <v>1</v>
      </c>
      <c r="D113" s="736">
        <v>1</v>
      </c>
      <c r="E113" s="730">
        <v>0</v>
      </c>
      <c r="F113" s="730">
        <f>D113*E113</f>
        <v>0</v>
      </c>
    </row>
    <row r="114" spans="1:10" ht="25.5">
      <c r="A114" s="727" t="s">
        <v>838</v>
      </c>
      <c r="B114" s="717" t="s">
        <v>1259</v>
      </c>
      <c r="C114" s="729"/>
      <c r="D114" s="736"/>
      <c r="E114" s="730"/>
      <c r="F114" s="730"/>
    </row>
    <row r="115" spans="1:10">
      <c r="A115" s="727"/>
      <c r="B115" s="716"/>
      <c r="C115" s="729" t="s">
        <v>1</v>
      </c>
      <c r="D115" s="736">
        <v>1</v>
      </c>
      <c r="E115" s="730">
        <v>0</v>
      </c>
      <c r="F115" s="730">
        <f>D115*E115</f>
        <v>0</v>
      </c>
    </row>
    <row r="116" spans="1:10" ht="38.25">
      <c r="A116" s="727" t="s">
        <v>841</v>
      </c>
      <c r="B116" s="717" t="s">
        <v>1260</v>
      </c>
      <c r="C116" s="729"/>
      <c r="D116" s="736"/>
      <c r="E116" s="730"/>
      <c r="F116" s="730"/>
    </row>
    <row r="117" spans="1:10">
      <c r="A117" s="727"/>
      <c r="B117" s="716"/>
      <c r="C117" s="729" t="s">
        <v>1</v>
      </c>
      <c r="D117" s="736">
        <v>1</v>
      </c>
      <c r="E117" s="730">
        <v>0</v>
      </c>
      <c r="F117" s="730">
        <f>D117*E117</f>
        <v>0</v>
      </c>
    </row>
    <row r="118" spans="1:10" ht="25.5">
      <c r="A118" s="727" t="s">
        <v>842</v>
      </c>
      <c r="B118" s="717" t="s">
        <v>863</v>
      </c>
      <c r="C118" s="729"/>
      <c r="D118" s="736"/>
      <c r="E118" s="730"/>
      <c r="F118" s="730"/>
    </row>
    <row r="119" spans="1:10">
      <c r="A119" s="727"/>
      <c r="B119" s="716"/>
      <c r="C119" s="729" t="s">
        <v>1</v>
      </c>
      <c r="D119" s="736">
        <v>1</v>
      </c>
      <c r="E119" s="730">
        <v>0</v>
      </c>
      <c r="F119" s="730">
        <f>D119*E119</f>
        <v>0</v>
      </c>
    </row>
    <row r="120" spans="1:10">
      <c r="A120" s="727"/>
      <c r="B120" s="716"/>
      <c r="C120" s="729"/>
      <c r="D120" s="736"/>
      <c r="E120" s="730"/>
      <c r="F120" s="730"/>
    </row>
    <row r="121" spans="1:10" ht="38.25">
      <c r="A121" s="727" t="s">
        <v>844</v>
      </c>
      <c r="B121" s="717" t="s">
        <v>1261</v>
      </c>
      <c r="C121" s="729"/>
      <c r="D121" s="736"/>
      <c r="E121" s="730"/>
      <c r="F121" s="730"/>
    </row>
    <row r="122" spans="1:10">
      <c r="A122" s="727"/>
      <c r="B122" s="716"/>
      <c r="C122" s="729" t="s">
        <v>1</v>
      </c>
      <c r="D122" s="736">
        <v>2</v>
      </c>
      <c r="E122" s="730">
        <v>0</v>
      </c>
      <c r="F122" s="730">
        <f>D122*E122</f>
        <v>0</v>
      </c>
    </row>
    <row r="123" spans="1:10" ht="7.5" customHeight="1">
      <c r="A123" s="727"/>
      <c r="B123" s="716"/>
      <c r="C123" s="729"/>
      <c r="D123" s="736"/>
      <c r="E123" s="730"/>
      <c r="F123" s="730"/>
    </row>
    <row r="124" spans="1:10" ht="318.75">
      <c r="A124" s="727" t="s">
        <v>846</v>
      </c>
      <c r="B124" s="728" t="s">
        <v>1715</v>
      </c>
      <c r="C124" s="741"/>
      <c r="D124" s="742"/>
      <c r="E124" s="730"/>
      <c r="F124" s="730"/>
      <c r="G124" s="784"/>
    </row>
    <row r="125" spans="1:10" s="744" customFormat="1" ht="19.5" customHeight="1">
      <c r="A125" s="727"/>
      <c r="B125" s="717"/>
      <c r="C125" s="729" t="s">
        <v>1</v>
      </c>
      <c r="D125" s="736">
        <v>1</v>
      </c>
      <c r="E125" s="730">
        <v>0</v>
      </c>
      <c r="F125" s="730">
        <f t="shared" ref="F125" si="4">D125*E125</f>
        <v>0</v>
      </c>
      <c r="G125" s="743"/>
      <c r="H125" s="743"/>
      <c r="I125" s="743"/>
      <c r="J125" s="743"/>
    </row>
    <row r="126" spans="1:10">
      <c r="A126" s="727"/>
      <c r="B126" s="717"/>
      <c r="C126" s="741"/>
      <c r="D126" s="742"/>
      <c r="E126" s="730"/>
      <c r="F126" s="730"/>
    </row>
    <row r="127" spans="1:10" ht="242.25">
      <c r="A127" s="727" t="s">
        <v>849</v>
      </c>
      <c r="B127" s="717" t="s">
        <v>1571</v>
      </c>
      <c r="C127" s="741"/>
      <c r="D127" s="742"/>
      <c r="E127" s="730"/>
      <c r="F127" s="730"/>
      <c r="G127" s="784"/>
    </row>
    <row r="128" spans="1:10" s="744" customFormat="1" ht="32.450000000000003" customHeight="1">
      <c r="A128" s="727"/>
      <c r="B128" s="717"/>
      <c r="C128" s="729" t="s">
        <v>1</v>
      </c>
      <c r="D128" s="736">
        <v>1</v>
      </c>
      <c r="E128" s="730">
        <v>0</v>
      </c>
      <c r="F128" s="730">
        <f t="shared" ref="F128" si="5">D128*E128</f>
        <v>0</v>
      </c>
      <c r="G128" s="743"/>
      <c r="H128" s="743"/>
      <c r="I128" s="743"/>
      <c r="J128" s="743"/>
    </row>
    <row r="129" spans="1:10">
      <c r="A129" s="727"/>
      <c r="B129" s="717"/>
      <c r="C129" s="741"/>
      <c r="D129" s="742"/>
      <c r="E129" s="730"/>
      <c r="F129" s="730"/>
    </row>
    <row r="130" spans="1:10" ht="109.5" customHeight="1">
      <c r="A130" s="727" t="s">
        <v>850</v>
      </c>
      <c r="B130" s="717" t="s">
        <v>864</v>
      </c>
      <c r="C130" s="729"/>
      <c r="D130" s="736"/>
      <c r="E130" s="730"/>
      <c r="F130" s="730"/>
    </row>
    <row r="131" spans="1:10" ht="262.5" customHeight="1">
      <c r="A131" s="727"/>
      <c r="B131" s="717" t="s">
        <v>1572</v>
      </c>
      <c r="C131" s="729"/>
      <c r="D131" s="736"/>
      <c r="E131" s="730"/>
      <c r="F131" s="730"/>
      <c r="H131" s="784"/>
    </row>
    <row r="132" spans="1:10" s="744" customFormat="1">
      <c r="A132" s="727"/>
      <c r="B132" s="717"/>
      <c r="C132" s="729" t="s">
        <v>1</v>
      </c>
      <c r="D132" s="736">
        <v>8</v>
      </c>
      <c r="E132" s="730">
        <v>0</v>
      </c>
      <c r="F132" s="730">
        <f t="shared" ref="F132" si="6">D132*E132</f>
        <v>0</v>
      </c>
      <c r="G132" s="743"/>
      <c r="H132" s="743"/>
      <c r="I132" s="743"/>
      <c r="J132" s="743"/>
    </row>
    <row r="133" spans="1:10">
      <c r="A133" s="727"/>
      <c r="B133" s="716"/>
      <c r="C133" s="729"/>
      <c r="D133" s="736"/>
      <c r="E133" s="730"/>
      <c r="F133" s="730"/>
    </row>
    <row r="134" spans="1:10" ht="191.25">
      <c r="A134" s="727" t="s">
        <v>852</v>
      </c>
      <c r="B134" s="717" t="s">
        <v>1716</v>
      </c>
      <c r="C134" s="729"/>
      <c r="D134" s="736"/>
      <c r="E134" s="730"/>
      <c r="F134" s="730"/>
      <c r="G134" s="784"/>
    </row>
    <row r="135" spans="1:10" s="744" customFormat="1">
      <c r="A135" s="727"/>
      <c r="B135" s="717"/>
      <c r="C135" s="729" t="s">
        <v>1</v>
      </c>
      <c r="D135" s="736">
        <v>1</v>
      </c>
      <c r="E135" s="730">
        <v>0</v>
      </c>
      <c r="F135" s="730">
        <f t="shared" ref="F135" si="7">D135*E135</f>
        <v>0</v>
      </c>
      <c r="G135" s="743"/>
      <c r="H135" s="743"/>
      <c r="I135" s="743"/>
      <c r="J135" s="743"/>
    </row>
    <row r="136" spans="1:10">
      <c r="A136" s="727"/>
      <c r="B136" s="716"/>
      <c r="C136" s="729"/>
      <c r="D136" s="736"/>
      <c r="E136" s="730"/>
      <c r="F136" s="730"/>
    </row>
    <row r="137" spans="1:10" ht="25.5">
      <c r="A137" s="727" t="s">
        <v>865</v>
      </c>
      <c r="B137" s="717" t="s">
        <v>1262</v>
      </c>
      <c r="C137" s="729"/>
      <c r="D137" s="736"/>
      <c r="E137" s="730"/>
      <c r="F137" s="730"/>
    </row>
    <row r="138" spans="1:10" s="744" customFormat="1">
      <c r="A138" s="727"/>
      <c r="B138" s="717"/>
      <c r="C138" s="729" t="s">
        <v>1</v>
      </c>
      <c r="D138" s="736">
        <v>1</v>
      </c>
      <c r="E138" s="730">
        <v>0</v>
      </c>
      <c r="F138" s="730">
        <f t="shared" ref="F138" si="8">D138*E138</f>
        <v>0</v>
      </c>
      <c r="G138" s="743"/>
      <c r="H138" s="743"/>
      <c r="I138" s="743"/>
      <c r="J138" s="743"/>
    </row>
    <row r="139" spans="1:10">
      <c r="A139" s="727"/>
      <c r="B139" s="716"/>
      <c r="C139" s="729"/>
      <c r="D139" s="736"/>
      <c r="E139" s="730"/>
      <c r="F139" s="730"/>
    </row>
    <row r="140" spans="1:10" ht="89.25">
      <c r="A140" s="727" t="s">
        <v>866</v>
      </c>
      <c r="B140" s="717" t="s">
        <v>1730</v>
      </c>
      <c r="C140" s="729"/>
      <c r="D140" s="736"/>
      <c r="E140" s="730"/>
      <c r="F140" s="730"/>
    </row>
    <row r="141" spans="1:10">
      <c r="A141" s="727"/>
      <c r="B141" s="716"/>
      <c r="C141" s="729" t="s">
        <v>1</v>
      </c>
      <c r="D141" s="736">
        <v>2</v>
      </c>
      <c r="E141" s="730">
        <v>0</v>
      </c>
      <c r="F141" s="730">
        <f>D141*E141</f>
        <v>0</v>
      </c>
    </row>
    <row r="142" spans="1:10">
      <c r="A142" s="727"/>
      <c r="B142" s="716"/>
      <c r="C142" s="729"/>
      <c r="D142" s="736"/>
      <c r="E142" s="730"/>
      <c r="F142" s="730"/>
    </row>
    <row r="143" spans="1:10" ht="25.5">
      <c r="A143" s="727" t="s">
        <v>867</v>
      </c>
      <c r="B143" s="717" t="s">
        <v>868</v>
      </c>
      <c r="C143" s="729"/>
      <c r="D143" s="736"/>
      <c r="E143" s="730"/>
      <c r="F143" s="730"/>
    </row>
    <row r="144" spans="1:10">
      <c r="A144" s="727"/>
      <c r="B144" s="716"/>
      <c r="C144" s="729" t="s">
        <v>1</v>
      </c>
      <c r="D144" s="736">
        <v>6</v>
      </c>
      <c r="E144" s="730">
        <v>0</v>
      </c>
      <c r="F144" s="730">
        <f>D144*E144</f>
        <v>0</v>
      </c>
    </row>
    <row r="145" spans="1:6">
      <c r="A145" s="727"/>
      <c r="B145" s="716"/>
      <c r="C145" s="729"/>
      <c r="D145" s="736"/>
      <c r="E145" s="730"/>
      <c r="F145" s="730"/>
    </row>
    <row r="146" spans="1:6" ht="25.5">
      <c r="A146" s="727" t="s">
        <v>869</v>
      </c>
      <c r="B146" s="717" t="s">
        <v>1263</v>
      </c>
      <c r="C146" s="729"/>
      <c r="D146" s="736"/>
      <c r="E146" s="730"/>
      <c r="F146" s="730"/>
    </row>
    <row r="147" spans="1:6">
      <c r="A147" s="727"/>
      <c r="B147" s="716"/>
      <c r="C147" s="729" t="s">
        <v>1</v>
      </c>
      <c r="D147" s="736">
        <v>1</v>
      </c>
      <c r="E147" s="730">
        <v>0</v>
      </c>
      <c r="F147" s="730">
        <f>D147*E147</f>
        <v>0</v>
      </c>
    </row>
    <row r="148" spans="1:6">
      <c r="A148" s="727"/>
      <c r="B148" s="716"/>
      <c r="C148" s="729"/>
      <c r="D148" s="736"/>
      <c r="E148" s="730"/>
      <c r="F148" s="730"/>
    </row>
    <row r="149" spans="1:6" ht="51">
      <c r="A149" s="727" t="s">
        <v>870</v>
      </c>
      <c r="B149" s="717" t="s">
        <v>1264</v>
      </c>
      <c r="C149" s="729"/>
      <c r="D149" s="736"/>
      <c r="E149" s="730"/>
      <c r="F149" s="730"/>
    </row>
    <row r="150" spans="1:6">
      <c r="A150" s="727"/>
      <c r="B150" s="716"/>
      <c r="C150" s="729" t="s">
        <v>1</v>
      </c>
      <c r="D150" s="736">
        <v>1</v>
      </c>
      <c r="E150" s="730">
        <v>0</v>
      </c>
      <c r="F150" s="730">
        <f>D150*E150</f>
        <v>0</v>
      </c>
    </row>
    <row r="151" spans="1:6">
      <c r="A151" s="727"/>
      <c r="B151" s="716"/>
      <c r="C151" s="729"/>
      <c r="D151" s="736"/>
      <c r="E151" s="730"/>
      <c r="F151" s="730"/>
    </row>
    <row r="152" spans="1:6" ht="89.25">
      <c r="A152" s="727" t="s">
        <v>871</v>
      </c>
      <c r="B152" s="717" t="s">
        <v>1265</v>
      </c>
      <c r="C152" s="729"/>
      <c r="D152" s="736"/>
      <c r="E152" s="730"/>
      <c r="F152" s="730"/>
    </row>
    <row r="153" spans="1:6">
      <c r="A153" s="727"/>
      <c r="B153" s="716"/>
      <c r="C153" s="729" t="s">
        <v>1</v>
      </c>
      <c r="D153" s="736">
        <v>10</v>
      </c>
      <c r="E153" s="730">
        <v>0</v>
      </c>
      <c r="F153" s="730">
        <f>D153*E153</f>
        <v>0</v>
      </c>
    </row>
    <row r="154" spans="1:6">
      <c r="A154" s="727"/>
      <c r="B154" s="716"/>
      <c r="C154" s="729"/>
      <c r="D154" s="736"/>
      <c r="E154" s="730"/>
      <c r="F154" s="730"/>
    </row>
    <row r="155" spans="1:6" ht="63.75">
      <c r="A155" s="727" t="s">
        <v>872</v>
      </c>
      <c r="B155" s="717" t="s">
        <v>873</v>
      </c>
      <c r="C155" s="729"/>
      <c r="D155" s="736"/>
      <c r="E155" s="730"/>
      <c r="F155" s="730"/>
    </row>
    <row r="156" spans="1:6">
      <c r="A156" s="727"/>
      <c r="B156" s="716"/>
      <c r="C156" s="729" t="s">
        <v>1</v>
      </c>
      <c r="D156" s="736">
        <v>10</v>
      </c>
      <c r="E156" s="730">
        <v>0</v>
      </c>
      <c r="F156" s="730">
        <f>D156*E156</f>
        <v>0</v>
      </c>
    </row>
    <row r="157" spans="1:6">
      <c r="A157" s="727"/>
      <c r="B157" s="716"/>
      <c r="C157" s="729"/>
      <c r="D157" s="736"/>
      <c r="E157" s="730"/>
      <c r="F157" s="730"/>
    </row>
    <row r="158" spans="1:6">
      <c r="A158" s="727" t="s">
        <v>874</v>
      </c>
      <c r="B158" s="717" t="s">
        <v>1266</v>
      </c>
      <c r="C158" s="729"/>
      <c r="D158" s="736"/>
      <c r="E158" s="730"/>
      <c r="F158" s="730"/>
    </row>
    <row r="159" spans="1:6">
      <c r="A159" s="727"/>
      <c r="B159" s="716"/>
      <c r="C159" s="729" t="s">
        <v>1</v>
      </c>
      <c r="D159" s="736">
        <v>8</v>
      </c>
      <c r="E159" s="730">
        <v>0</v>
      </c>
      <c r="F159" s="730">
        <f>D159*E159</f>
        <v>0</v>
      </c>
    </row>
    <row r="160" spans="1:6">
      <c r="A160" s="727"/>
      <c r="B160" s="716"/>
      <c r="C160" s="729"/>
      <c r="D160" s="736"/>
      <c r="E160" s="730"/>
      <c r="F160" s="730"/>
    </row>
    <row r="161" spans="1:6" ht="51">
      <c r="A161" s="727" t="s">
        <v>875</v>
      </c>
      <c r="B161" s="717" t="s">
        <v>876</v>
      </c>
      <c r="C161" s="729"/>
      <c r="D161" s="736"/>
      <c r="E161" s="730"/>
      <c r="F161" s="730"/>
    </row>
    <row r="162" spans="1:6">
      <c r="A162" s="727"/>
      <c r="B162" s="716"/>
      <c r="C162" s="729" t="s">
        <v>1</v>
      </c>
      <c r="D162" s="736">
        <v>2</v>
      </c>
      <c r="E162" s="730">
        <v>0</v>
      </c>
      <c r="F162" s="730">
        <f>D162*E162</f>
        <v>0</v>
      </c>
    </row>
    <row r="163" spans="1:6">
      <c r="A163" s="727"/>
      <c r="B163" s="716"/>
      <c r="C163" s="729"/>
      <c r="D163" s="736"/>
      <c r="E163" s="730"/>
      <c r="F163" s="730"/>
    </row>
    <row r="164" spans="1:6" ht="89.25">
      <c r="A164" s="727" t="s">
        <v>877</v>
      </c>
      <c r="B164" s="717" t="s">
        <v>880</v>
      </c>
      <c r="C164" s="729"/>
      <c r="D164" s="736"/>
      <c r="E164" s="730"/>
      <c r="F164" s="730"/>
    </row>
    <row r="165" spans="1:6">
      <c r="A165" s="727"/>
      <c r="B165" s="716"/>
      <c r="C165" s="729" t="s">
        <v>1</v>
      </c>
      <c r="D165" s="736">
        <v>1</v>
      </c>
      <c r="E165" s="730">
        <v>0</v>
      </c>
      <c r="F165" s="730">
        <f>D165*E165</f>
        <v>0</v>
      </c>
    </row>
    <row r="166" spans="1:6">
      <c r="A166" s="727"/>
      <c r="B166" s="716"/>
      <c r="C166" s="729"/>
      <c r="D166" s="736"/>
      <c r="E166" s="730"/>
      <c r="F166" s="730"/>
    </row>
    <row r="167" spans="1:6">
      <c r="A167" s="727"/>
      <c r="B167" s="716"/>
      <c r="C167" s="729"/>
      <c r="D167" s="736"/>
      <c r="E167" s="730"/>
      <c r="F167" s="730"/>
    </row>
    <row r="168" spans="1:6" ht="51">
      <c r="A168" s="727" t="s">
        <v>878</v>
      </c>
      <c r="B168" s="717" t="s">
        <v>1267</v>
      </c>
      <c r="C168" s="729"/>
      <c r="D168" s="736"/>
      <c r="E168" s="730"/>
      <c r="F168" s="730"/>
    </row>
    <row r="169" spans="1:6">
      <c r="A169" s="727"/>
      <c r="B169" s="716"/>
      <c r="C169" s="729" t="s">
        <v>1</v>
      </c>
      <c r="D169" s="736">
        <v>1</v>
      </c>
      <c r="E169" s="730">
        <v>0</v>
      </c>
      <c r="F169" s="730">
        <f>D169*E169</f>
        <v>0</v>
      </c>
    </row>
    <row r="170" spans="1:6">
      <c r="A170" s="727"/>
      <c r="B170" s="716"/>
      <c r="C170" s="741"/>
      <c r="D170" s="745"/>
      <c r="E170" s="745"/>
      <c r="F170" s="745"/>
    </row>
    <row r="171" spans="1:6" ht="38.25">
      <c r="A171" s="727" t="s">
        <v>879</v>
      </c>
      <c r="B171" s="717" t="s">
        <v>1268</v>
      </c>
      <c r="C171" s="729"/>
      <c r="D171" s="736"/>
      <c r="E171" s="730"/>
      <c r="F171" s="730"/>
    </row>
    <row r="172" spans="1:6">
      <c r="A172" s="727"/>
      <c r="B172" s="716" t="s">
        <v>883</v>
      </c>
      <c r="C172" s="729" t="s">
        <v>1</v>
      </c>
      <c r="D172" s="736">
        <v>8</v>
      </c>
      <c r="E172" s="730">
        <v>0</v>
      </c>
      <c r="F172" s="730">
        <f>D172*E172</f>
        <v>0</v>
      </c>
    </row>
    <row r="173" spans="1:6">
      <c r="A173" s="727"/>
      <c r="B173" s="716" t="s">
        <v>884</v>
      </c>
      <c r="C173" s="729" t="s">
        <v>1</v>
      </c>
      <c r="D173" s="736">
        <v>4</v>
      </c>
      <c r="E173" s="730">
        <v>0</v>
      </c>
      <c r="F173" s="730">
        <f>D173*E173</f>
        <v>0</v>
      </c>
    </row>
    <row r="174" spans="1:6">
      <c r="A174" s="727"/>
      <c r="B174" s="716" t="s">
        <v>885</v>
      </c>
      <c r="C174" s="729" t="s">
        <v>1</v>
      </c>
      <c r="D174" s="736">
        <v>3</v>
      </c>
      <c r="E174" s="730">
        <v>0</v>
      </c>
      <c r="F174" s="730">
        <f>D174*E174</f>
        <v>0</v>
      </c>
    </row>
    <row r="175" spans="1:6">
      <c r="A175" s="727"/>
      <c r="B175" s="716"/>
      <c r="C175" s="729"/>
      <c r="D175" s="736"/>
      <c r="E175" s="730"/>
      <c r="F175" s="730"/>
    </row>
    <row r="176" spans="1:6" ht="38.25">
      <c r="A176" s="727" t="s">
        <v>881</v>
      </c>
      <c r="B176" s="717" t="s">
        <v>886</v>
      </c>
      <c r="C176" s="746"/>
      <c r="D176" s="747"/>
      <c r="E176" s="730"/>
      <c r="F176" s="730"/>
    </row>
    <row r="177" spans="1:10" ht="38.25">
      <c r="A177" s="727"/>
      <c r="B177" s="717" t="s">
        <v>887</v>
      </c>
      <c r="C177" s="746"/>
      <c r="D177" s="747"/>
      <c r="E177" s="730"/>
      <c r="F177" s="730"/>
    </row>
    <row r="178" spans="1:10">
      <c r="A178" s="727"/>
      <c r="B178" s="717" t="s">
        <v>888</v>
      </c>
      <c r="C178" s="741" t="s">
        <v>1</v>
      </c>
      <c r="D178" s="742">
        <v>1</v>
      </c>
      <c r="E178" s="730">
        <v>0</v>
      </c>
      <c r="F178" s="730">
        <f>D178*E178</f>
        <v>0</v>
      </c>
    </row>
    <row r="179" spans="1:10">
      <c r="A179" s="727"/>
      <c r="B179" s="717"/>
      <c r="C179" s="741"/>
      <c r="D179" s="742"/>
      <c r="E179" s="730"/>
      <c r="F179" s="730"/>
    </row>
    <row r="180" spans="1:10" ht="25.5">
      <c r="A180" s="727" t="s">
        <v>882</v>
      </c>
      <c r="B180" s="717" t="s">
        <v>889</v>
      </c>
      <c r="C180" s="746"/>
      <c r="D180" s="747"/>
      <c r="E180" s="730"/>
      <c r="F180" s="730"/>
    </row>
    <row r="181" spans="1:10" ht="51">
      <c r="A181" s="727"/>
      <c r="B181" s="717" t="s">
        <v>890</v>
      </c>
      <c r="C181" s="746"/>
      <c r="D181" s="747"/>
      <c r="E181" s="730"/>
      <c r="F181" s="730"/>
    </row>
    <row r="182" spans="1:10">
      <c r="A182" s="727"/>
      <c r="B182" s="717" t="s">
        <v>884</v>
      </c>
      <c r="C182" s="741" t="s">
        <v>1</v>
      </c>
      <c r="D182" s="742">
        <v>1</v>
      </c>
      <c r="E182" s="730">
        <v>0</v>
      </c>
      <c r="F182" s="730">
        <f>D182*E182</f>
        <v>0</v>
      </c>
    </row>
    <row r="183" spans="1:10">
      <c r="A183" s="727"/>
      <c r="B183" s="717"/>
      <c r="C183" s="741"/>
      <c r="D183" s="742"/>
      <c r="E183" s="730"/>
      <c r="F183" s="730"/>
    </row>
    <row r="184" spans="1:10" ht="25.5">
      <c r="A184" s="727" t="s">
        <v>893</v>
      </c>
      <c r="B184" s="717" t="s">
        <v>891</v>
      </c>
      <c r="C184" s="746"/>
      <c r="D184" s="747"/>
      <c r="E184" s="730"/>
      <c r="F184" s="730"/>
    </row>
    <row r="185" spans="1:10" ht="25.5">
      <c r="A185" s="727"/>
      <c r="B185" s="717" t="s">
        <v>892</v>
      </c>
      <c r="C185" s="746"/>
      <c r="D185" s="747"/>
      <c r="E185" s="730"/>
      <c r="F185" s="730"/>
    </row>
    <row r="186" spans="1:10" s="744" customFormat="1">
      <c r="A186" s="727"/>
      <c r="B186" s="717"/>
      <c r="C186" s="729" t="s">
        <v>1</v>
      </c>
      <c r="D186" s="736">
        <v>1</v>
      </c>
      <c r="E186" s="730">
        <v>0</v>
      </c>
      <c r="F186" s="730">
        <f t="shared" ref="F186" si="9">D186*E186</f>
        <v>0</v>
      </c>
      <c r="G186" s="743"/>
      <c r="H186" s="743"/>
      <c r="I186" s="743"/>
      <c r="J186" s="743"/>
    </row>
    <row r="187" spans="1:10">
      <c r="A187" s="727"/>
      <c r="B187" s="716"/>
      <c r="C187" s="729"/>
      <c r="D187" s="736"/>
      <c r="E187" s="730"/>
      <c r="F187" s="730"/>
    </row>
    <row r="188" spans="1:10" ht="63.75">
      <c r="A188" s="727" t="s">
        <v>898</v>
      </c>
      <c r="B188" s="717" t="s">
        <v>1731</v>
      </c>
      <c r="C188" s="729"/>
      <c r="D188" s="736"/>
      <c r="E188" s="730"/>
      <c r="F188" s="730"/>
    </row>
    <row r="189" spans="1:10">
      <c r="A189" s="727"/>
      <c r="B189" s="717" t="s">
        <v>894</v>
      </c>
      <c r="C189" s="729" t="s">
        <v>809</v>
      </c>
      <c r="D189" s="736">
        <v>400</v>
      </c>
      <c r="E189" s="730">
        <v>0</v>
      </c>
      <c r="F189" s="730">
        <f t="shared" ref="F189:F194" si="10">D189*E189</f>
        <v>0</v>
      </c>
    </row>
    <row r="190" spans="1:10">
      <c r="A190" s="727"/>
      <c r="B190" s="717" t="s">
        <v>895</v>
      </c>
      <c r="C190" s="729" t="s">
        <v>809</v>
      </c>
      <c r="D190" s="736">
        <v>40</v>
      </c>
      <c r="E190" s="730">
        <v>0</v>
      </c>
      <c r="F190" s="730">
        <f t="shared" si="10"/>
        <v>0</v>
      </c>
    </row>
    <row r="191" spans="1:10">
      <c r="A191" s="727"/>
      <c r="B191" s="717" t="s">
        <v>896</v>
      </c>
      <c r="C191" s="729" t="s">
        <v>809</v>
      </c>
      <c r="D191" s="736">
        <v>12</v>
      </c>
      <c r="E191" s="730">
        <v>0</v>
      </c>
      <c r="F191" s="730">
        <f t="shared" si="10"/>
        <v>0</v>
      </c>
    </row>
    <row r="192" spans="1:10">
      <c r="A192" s="727"/>
      <c r="B192" s="717" t="s">
        <v>897</v>
      </c>
      <c r="C192" s="729" t="s">
        <v>809</v>
      </c>
      <c r="D192" s="736">
        <v>30</v>
      </c>
      <c r="E192" s="730">
        <v>0</v>
      </c>
      <c r="F192" s="730">
        <f t="shared" si="10"/>
        <v>0</v>
      </c>
    </row>
    <row r="193" spans="1:6">
      <c r="A193" s="727"/>
      <c r="B193" s="717" t="s">
        <v>1269</v>
      </c>
      <c r="C193" s="729" t="s">
        <v>809</v>
      </c>
      <c r="D193" s="736">
        <v>10</v>
      </c>
      <c r="E193" s="730">
        <v>0</v>
      </c>
      <c r="F193" s="730">
        <f t="shared" si="10"/>
        <v>0</v>
      </c>
    </row>
    <row r="194" spans="1:6">
      <c r="A194" s="727"/>
      <c r="B194" s="717" t="s">
        <v>1270</v>
      </c>
      <c r="C194" s="729" t="s">
        <v>809</v>
      </c>
      <c r="D194" s="736">
        <v>8</v>
      </c>
      <c r="E194" s="730">
        <v>0</v>
      </c>
      <c r="F194" s="730">
        <f t="shared" si="10"/>
        <v>0</v>
      </c>
    </row>
    <row r="195" spans="1:6">
      <c r="A195" s="727"/>
      <c r="B195" s="715"/>
      <c r="C195" s="748"/>
      <c r="D195" s="749"/>
      <c r="E195" s="750"/>
      <c r="F195" s="750"/>
    </row>
    <row r="196" spans="1:6" ht="76.5">
      <c r="A196" s="727" t="s">
        <v>902</v>
      </c>
      <c r="B196" s="717" t="s">
        <v>1732</v>
      </c>
      <c r="C196" s="729"/>
      <c r="D196" s="736"/>
      <c r="E196" s="730"/>
      <c r="F196" s="730"/>
    </row>
    <row r="197" spans="1:6">
      <c r="A197" s="727"/>
      <c r="B197" s="717" t="s">
        <v>899</v>
      </c>
      <c r="C197" s="729" t="s">
        <v>809</v>
      </c>
      <c r="D197" s="736">
        <v>20</v>
      </c>
      <c r="E197" s="730">
        <v>0</v>
      </c>
      <c r="F197" s="730">
        <f>D197*E197</f>
        <v>0</v>
      </c>
    </row>
    <row r="198" spans="1:6">
      <c r="A198" s="727"/>
      <c r="B198" s="717" t="s">
        <v>900</v>
      </c>
      <c r="C198" s="729" t="s">
        <v>809</v>
      </c>
      <c r="D198" s="736">
        <v>20</v>
      </c>
      <c r="E198" s="730">
        <v>0</v>
      </c>
      <c r="F198" s="730">
        <f>D198*E198</f>
        <v>0</v>
      </c>
    </row>
    <row r="199" spans="1:6">
      <c r="A199" s="727"/>
      <c r="B199" s="717" t="s">
        <v>901</v>
      </c>
      <c r="C199" s="729" t="s">
        <v>809</v>
      </c>
      <c r="D199" s="736">
        <v>10</v>
      </c>
      <c r="E199" s="730">
        <v>0</v>
      </c>
      <c r="F199" s="730">
        <f>D199*E199</f>
        <v>0</v>
      </c>
    </row>
    <row r="200" spans="1:6">
      <c r="A200" s="727"/>
      <c r="B200" s="715"/>
      <c r="C200" s="748"/>
      <c r="D200" s="749"/>
      <c r="E200" s="730"/>
      <c r="F200" s="730"/>
    </row>
    <row r="201" spans="1:6" ht="178.5">
      <c r="A201" s="727" t="s">
        <v>911</v>
      </c>
      <c r="B201" s="716" t="s">
        <v>1733</v>
      </c>
      <c r="C201" s="748"/>
      <c r="D201" s="749"/>
      <c r="E201" s="750"/>
      <c r="F201" s="750"/>
    </row>
    <row r="202" spans="1:6">
      <c r="A202" s="727"/>
      <c r="B202" s="717" t="s">
        <v>903</v>
      </c>
      <c r="C202" s="729" t="s">
        <v>1</v>
      </c>
      <c r="D202" s="736">
        <v>3</v>
      </c>
      <c r="E202" s="730">
        <v>0</v>
      </c>
      <c r="F202" s="730">
        <f t="shared" ref="F202:F213" si="11">D202*E202</f>
        <v>0</v>
      </c>
    </row>
    <row r="203" spans="1:6">
      <c r="A203" s="727"/>
      <c r="B203" s="717" t="s">
        <v>1271</v>
      </c>
      <c r="C203" s="729" t="s">
        <v>1</v>
      </c>
      <c r="D203" s="736">
        <v>2</v>
      </c>
      <c r="E203" s="730">
        <v>0</v>
      </c>
      <c r="F203" s="730">
        <f t="shared" si="11"/>
        <v>0</v>
      </c>
    </row>
    <row r="204" spans="1:6">
      <c r="A204" s="727"/>
      <c r="B204" s="717" t="s">
        <v>904</v>
      </c>
      <c r="C204" s="729" t="s">
        <v>1</v>
      </c>
      <c r="D204" s="736">
        <v>1</v>
      </c>
      <c r="E204" s="730">
        <v>0</v>
      </c>
      <c r="F204" s="730">
        <f t="shared" si="11"/>
        <v>0</v>
      </c>
    </row>
    <row r="205" spans="1:6">
      <c r="A205" s="727"/>
      <c r="B205" s="717" t="s">
        <v>905</v>
      </c>
      <c r="C205" s="729" t="s">
        <v>1</v>
      </c>
      <c r="D205" s="736">
        <v>1</v>
      </c>
      <c r="E205" s="730">
        <v>0</v>
      </c>
      <c r="F205" s="730">
        <f t="shared" si="11"/>
        <v>0</v>
      </c>
    </row>
    <row r="206" spans="1:6">
      <c r="A206" s="727"/>
      <c r="B206" s="717" t="s">
        <v>1272</v>
      </c>
      <c r="C206" s="729" t="s">
        <v>1</v>
      </c>
      <c r="D206" s="736">
        <v>3</v>
      </c>
      <c r="E206" s="730">
        <v>0</v>
      </c>
      <c r="F206" s="730">
        <f t="shared" si="11"/>
        <v>0</v>
      </c>
    </row>
    <row r="207" spans="1:6">
      <c r="A207" s="727"/>
      <c r="B207" s="717" t="s">
        <v>906</v>
      </c>
      <c r="C207" s="729" t="s">
        <v>1</v>
      </c>
      <c r="D207" s="736">
        <v>1</v>
      </c>
      <c r="E207" s="730">
        <v>0</v>
      </c>
      <c r="F207" s="730">
        <f t="shared" si="11"/>
        <v>0</v>
      </c>
    </row>
    <row r="208" spans="1:6">
      <c r="A208" s="727"/>
      <c r="B208" s="717" t="s">
        <v>1273</v>
      </c>
      <c r="C208" s="729" t="s">
        <v>1</v>
      </c>
      <c r="D208" s="736">
        <v>1</v>
      </c>
      <c r="E208" s="730">
        <v>0</v>
      </c>
      <c r="F208" s="730">
        <f t="shared" si="11"/>
        <v>0</v>
      </c>
    </row>
    <row r="209" spans="1:6">
      <c r="A209" s="727"/>
      <c r="B209" s="717" t="s">
        <v>907</v>
      </c>
      <c r="C209" s="729" t="s">
        <v>1</v>
      </c>
      <c r="D209" s="736">
        <v>5</v>
      </c>
      <c r="E209" s="730">
        <v>0</v>
      </c>
      <c r="F209" s="730">
        <f t="shared" si="11"/>
        <v>0</v>
      </c>
    </row>
    <row r="210" spans="1:6">
      <c r="A210" s="727"/>
      <c r="B210" s="717" t="s">
        <v>908</v>
      </c>
      <c r="C210" s="729" t="s">
        <v>1</v>
      </c>
      <c r="D210" s="736">
        <v>4</v>
      </c>
      <c r="E210" s="730">
        <v>0</v>
      </c>
      <c r="F210" s="730">
        <f t="shared" si="11"/>
        <v>0</v>
      </c>
    </row>
    <row r="211" spans="1:6">
      <c r="A211" s="727"/>
      <c r="B211" s="717" t="s">
        <v>1274</v>
      </c>
      <c r="C211" s="729" t="s">
        <v>1</v>
      </c>
      <c r="D211" s="736">
        <v>1</v>
      </c>
      <c r="E211" s="730">
        <v>0</v>
      </c>
      <c r="F211" s="730">
        <f t="shared" si="11"/>
        <v>0</v>
      </c>
    </row>
    <row r="212" spans="1:6">
      <c r="A212" s="727"/>
      <c r="B212" s="717" t="s">
        <v>909</v>
      </c>
      <c r="C212" s="729" t="s">
        <v>1</v>
      </c>
      <c r="D212" s="736">
        <v>1</v>
      </c>
      <c r="E212" s="730">
        <v>0</v>
      </c>
      <c r="F212" s="730">
        <f t="shared" si="11"/>
        <v>0</v>
      </c>
    </row>
    <row r="213" spans="1:6">
      <c r="A213" s="727"/>
      <c r="B213" s="717" t="s">
        <v>1275</v>
      </c>
      <c r="C213" s="729" t="s">
        <v>1</v>
      </c>
      <c r="D213" s="736">
        <v>2</v>
      </c>
      <c r="E213" s="730">
        <v>0</v>
      </c>
      <c r="F213" s="730">
        <f t="shared" si="11"/>
        <v>0</v>
      </c>
    </row>
    <row r="214" spans="1:6" ht="25.5">
      <c r="A214" s="727"/>
      <c r="B214" s="717" t="s">
        <v>910</v>
      </c>
      <c r="C214" s="729"/>
      <c r="D214" s="736"/>
      <c r="E214" s="730"/>
      <c r="F214" s="730"/>
    </row>
    <row r="215" spans="1:6">
      <c r="A215" s="727"/>
      <c r="B215" s="717"/>
      <c r="C215" s="729"/>
      <c r="D215" s="736"/>
      <c r="E215" s="730"/>
      <c r="F215" s="730"/>
    </row>
    <row r="216" spans="1:6" ht="25.5">
      <c r="A216" s="727" t="s">
        <v>914</v>
      </c>
      <c r="B216" s="717" t="s">
        <v>912</v>
      </c>
      <c r="C216" s="729"/>
      <c r="D216" s="736"/>
      <c r="E216" s="730"/>
      <c r="F216" s="730"/>
    </row>
    <row r="217" spans="1:6">
      <c r="A217" s="727"/>
      <c r="B217" s="717" t="s">
        <v>913</v>
      </c>
      <c r="C217" s="729" t="s">
        <v>1</v>
      </c>
      <c r="D217" s="736">
        <f>SUM(D202:D212)</f>
        <v>23</v>
      </c>
      <c r="E217" s="730">
        <v>0</v>
      </c>
      <c r="F217" s="730">
        <f>D217*E217</f>
        <v>0</v>
      </c>
    </row>
    <row r="218" spans="1:6">
      <c r="A218" s="727"/>
      <c r="B218" s="717" t="s">
        <v>1276</v>
      </c>
      <c r="C218" s="729" t="s">
        <v>1</v>
      </c>
      <c r="D218" s="736">
        <v>2</v>
      </c>
      <c r="E218" s="730">
        <v>0</v>
      </c>
      <c r="F218" s="730">
        <f>D218*E218</f>
        <v>0</v>
      </c>
    </row>
    <row r="219" spans="1:6">
      <c r="A219" s="727"/>
      <c r="B219" s="717"/>
      <c r="C219" s="729"/>
      <c r="D219" s="736"/>
      <c r="E219" s="730"/>
      <c r="F219" s="730"/>
    </row>
    <row r="220" spans="1:6" ht="25.5">
      <c r="A220" s="727" t="s">
        <v>916</v>
      </c>
      <c r="B220" s="717" t="s">
        <v>915</v>
      </c>
      <c r="C220" s="729"/>
      <c r="D220" s="736"/>
      <c r="E220" s="730"/>
      <c r="F220" s="730"/>
    </row>
    <row r="221" spans="1:6">
      <c r="A221" s="727"/>
      <c r="B221" s="717"/>
      <c r="C221" s="729" t="s">
        <v>1</v>
      </c>
      <c r="D221" s="736">
        <v>25</v>
      </c>
      <c r="E221" s="730">
        <v>0</v>
      </c>
      <c r="F221" s="730">
        <f>D221*E221</f>
        <v>0</v>
      </c>
    </row>
    <row r="222" spans="1:6">
      <c r="A222" s="727"/>
      <c r="B222" s="717"/>
      <c r="C222" s="729"/>
      <c r="D222" s="736"/>
      <c r="E222" s="730"/>
      <c r="F222" s="730"/>
    </row>
    <row r="223" spans="1:6" ht="76.5">
      <c r="A223" s="727" t="s">
        <v>918</v>
      </c>
      <c r="B223" s="717" t="s">
        <v>917</v>
      </c>
      <c r="C223" s="729"/>
      <c r="D223" s="736"/>
      <c r="E223" s="730"/>
      <c r="F223" s="730"/>
    </row>
    <row r="224" spans="1:6">
      <c r="A224" s="727"/>
      <c r="B224" s="717"/>
      <c r="C224" s="729" t="s">
        <v>1</v>
      </c>
      <c r="D224" s="736">
        <v>25</v>
      </c>
      <c r="E224" s="730">
        <v>0</v>
      </c>
      <c r="F224" s="730">
        <f>D224*E224</f>
        <v>0</v>
      </c>
    </row>
    <row r="225" spans="1:7">
      <c r="A225" s="727"/>
      <c r="B225" s="716"/>
      <c r="C225" s="729"/>
      <c r="D225" s="736"/>
      <c r="E225" s="730"/>
      <c r="F225" s="730"/>
    </row>
    <row r="226" spans="1:7" ht="114.75">
      <c r="A226" s="727" t="s">
        <v>922</v>
      </c>
      <c r="B226" s="717" t="s">
        <v>919</v>
      </c>
      <c r="C226" s="748"/>
      <c r="D226" s="749"/>
      <c r="E226" s="750"/>
      <c r="F226" s="750"/>
    </row>
    <row r="227" spans="1:7">
      <c r="A227" s="727"/>
      <c r="B227" s="717" t="s">
        <v>920</v>
      </c>
      <c r="C227" s="729" t="s">
        <v>1</v>
      </c>
      <c r="D227" s="736">
        <v>1</v>
      </c>
      <c r="E227" s="730">
        <v>0</v>
      </c>
      <c r="F227" s="730">
        <f>D227*E227</f>
        <v>0</v>
      </c>
    </row>
    <row r="228" spans="1:7">
      <c r="A228" s="727"/>
      <c r="B228" s="717" t="s">
        <v>921</v>
      </c>
      <c r="C228" s="729" t="s">
        <v>1</v>
      </c>
      <c r="D228" s="736">
        <v>1</v>
      </c>
      <c r="E228" s="730">
        <v>0</v>
      </c>
      <c r="F228" s="730">
        <f>D228*E228</f>
        <v>0</v>
      </c>
    </row>
    <row r="229" spans="1:7">
      <c r="A229" s="727"/>
      <c r="B229" s="717" t="s">
        <v>1277</v>
      </c>
      <c r="C229" s="729" t="s">
        <v>1</v>
      </c>
      <c r="D229" s="736">
        <v>1</v>
      </c>
      <c r="E229" s="730">
        <v>0</v>
      </c>
      <c r="F229" s="730">
        <f>D229*E229</f>
        <v>0</v>
      </c>
    </row>
    <row r="230" spans="1:7">
      <c r="A230" s="727"/>
      <c r="B230" s="716"/>
      <c r="C230" s="729"/>
      <c r="D230" s="736"/>
      <c r="E230" s="730"/>
      <c r="F230" s="730"/>
    </row>
    <row r="231" spans="1:7" ht="25.5">
      <c r="A231" s="727" t="s">
        <v>923</v>
      </c>
      <c r="B231" s="717" t="s">
        <v>926</v>
      </c>
      <c r="C231" s="741"/>
      <c r="D231" s="742"/>
      <c r="E231" s="745"/>
      <c r="F231" s="745"/>
    </row>
    <row r="232" spans="1:7">
      <c r="A232" s="727"/>
      <c r="B232" s="717" t="s">
        <v>927</v>
      </c>
      <c r="C232" s="741" t="s">
        <v>809</v>
      </c>
      <c r="D232" s="742">
        <v>35</v>
      </c>
      <c r="E232" s="745">
        <v>0</v>
      </c>
      <c r="F232" s="745">
        <f>D232*E232</f>
        <v>0</v>
      </c>
    </row>
    <row r="233" spans="1:7">
      <c r="A233" s="727"/>
      <c r="B233" s="715"/>
      <c r="C233" s="746"/>
      <c r="D233" s="747"/>
      <c r="E233" s="751"/>
      <c r="F233" s="751"/>
    </row>
    <row r="234" spans="1:7" ht="114.75">
      <c r="A234" s="727" t="s">
        <v>925</v>
      </c>
      <c r="B234" s="717" t="s">
        <v>1278</v>
      </c>
      <c r="C234" s="741"/>
      <c r="D234" s="742"/>
      <c r="E234" s="745"/>
      <c r="F234" s="745"/>
    </row>
    <row r="235" spans="1:7">
      <c r="A235" s="727"/>
      <c r="B235" s="717" t="s">
        <v>1734</v>
      </c>
      <c r="C235" s="741" t="s">
        <v>809</v>
      </c>
      <c r="D235" s="742">
        <v>35</v>
      </c>
      <c r="E235" s="745">
        <v>0</v>
      </c>
      <c r="F235" s="745">
        <f>D235*E235</f>
        <v>0</v>
      </c>
      <c r="G235" s="784"/>
    </row>
    <row r="236" spans="1:7">
      <c r="A236" s="727"/>
      <c r="B236" s="715"/>
      <c r="C236" s="746"/>
      <c r="D236" s="747"/>
      <c r="E236" s="751"/>
      <c r="F236" s="751"/>
    </row>
    <row r="237" spans="1:7" ht="25.5">
      <c r="A237" s="727" t="s">
        <v>924</v>
      </c>
      <c r="B237" s="717" t="s">
        <v>928</v>
      </c>
      <c r="C237" s="741"/>
      <c r="D237" s="742"/>
      <c r="E237" s="745"/>
      <c r="F237" s="745"/>
    </row>
    <row r="238" spans="1:7">
      <c r="A238" s="727"/>
      <c r="B238" s="717"/>
      <c r="C238" s="741" t="s">
        <v>1</v>
      </c>
      <c r="D238" s="742">
        <v>1</v>
      </c>
      <c r="E238" s="745">
        <v>0</v>
      </c>
      <c r="F238" s="745">
        <f>D238*E238</f>
        <v>0</v>
      </c>
    </row>
    <row r="239" spans="1:7">
      <c r="A239" s="727"/>
      <c r="B239" s="715"/>
      <c r="C239" s="746"/>
      <c r="D239" s="747"/>
      <c r="E239" s="751"/>
      <c r="F239" s="751"/>
    </row>
    <row r="240" spans="1:7" ht="38.25">
      <c r="A240" s="727" t="s">
        <v>925</v>
      </c>
      <c r="B240" s="716" t="s">
        <v>929</v>
      </c>
      <c r="C240" s="737" t="s">
        <v>822</v>
      </c>
      <c r="D240" s="736">
        <v>1</v>
      </c>
      <c r="E240" s="730">
        <v>0</v>
      </c>
      <c r="F240" s="730">
        <f>D240*E240</f>
        <v>0</v>
      </c>
    </row>
    <row r="241" spans="1:12">
      <c r="A241" s="727"/>
      <c r="B241" s="716"/>
      <c r="D241" s="725"/>
    </row>
    <row r="242" spans="1:12">
      <c r="A242" s="727"/>
      <c r="B242" s="716"/>
      <c r="C242" s="729"/>
      <c r="D242" s="736"/>
      <c r="E242" s="730"/>
      <c r="F242" s="730"/>
    </row>
    <row r="243" spans="1:12" ht="13.5" thickBot="1"/>
    <row r="244" spans="1:12" ht="16.5" customHeight="1" thickBot="1">
      <c r="A244" s="734" t="s">
        <v>854</v>
      </c>
      <c r="B244" s="979" t="s">
        <v>797</v>
      </c>
      <c r="C244" s="979"/>
      <c r="D244" s="752" t="s">
        <v>819</v>
      </c>
      <c r="E244" s="739"/>
      <c r="F244" s="740">
        <f>SUM(F87:F240)</f>
        <v>0</v>
      </c>
      <c r="H244" s="726"/>
      <c r="J244" s="726"/>
      <c r="K244" s="726"/>
      <c r="L244" s="726"/>
    </row>
    <row r="245" spans="1:12" ht="13.5" thickBot="1">
      <c r="A245" s="727"/>
      <c r="B245" s="716"/>
      <c r="C245" s="729"/>
      <c r="D245" s="735"/>
      <c r="E245" s="730"/>
      <c r="F245" s="730"/>
    </row>
    <row r="246" spans="1:12" ht="16.5" customHeight="1" thickBot="1">
      <c r="A246" s="734" t="s">
        <v>930</v>
      </c>
      <c r="B246" s="979" t="s">
        <v>799</v>
      </c>
      <c r="C246" s="979"/>
      <c r="D246" s="752"/>
      <c r="E246" s="980"/>
      <c r="F246" s="981"/>
      <c r="H246" s="726"/>
      <c r="J246" s="726"/>
      <c r="K246" s="726"/>
      <c r="L246" s="726"/>
    </row>
    <row r="247" spans="1:12">
      <c r="A247" s="727"/>
      <c r="B247" s="715"/>
      <c r="C247" s="729"/>
      <c r="D247" s="735"/>
      <c r="E247" s="730"/>
      <c r="F247" s="730"/>
    </row>
    <row r="248" spans="1:12" ht="89.25">
      <c r="A248" s="727" t="s">
        <v>471</v>
      </c>
      <c r="B248" s="717" t="s">
        <v>931</v>
      </c>
      <c r="C248" s="729"/>
      <c r="D248" s="736"/>
      <c r="E248" s="730"/>
      <c r="F248" s="730"/>
    </row>
    <row r="249" spans="1:12">
      <c r="A249" s="727"/>
      <c r="B249" s="717"/>
      <c r="C249" s="729"/>
      <c r="D249" s="736"/>
      <c r="E249" s="730"/>
      <c r="F249" s="730"/>
    </row>
    <row r="250" spans="1:12">
      <c r="A250" s="495" t="s">
        <v>171</v>
      </c>
      <c r="B250" s="753" t="s">
        <v>932</v>
      </c>
      <c r="D250" s="725"/>
    </row>
    <row r="251" spans="1:12">
      <c r="B251" s="754" t="s">
        <v>933</v>
      </c>
      <c r="D251" s="725"/>
    </row>
    <row r="252" spans="1:12" ht="14.25">
      <c r="B252" s="754" t="s">
        <v>1718</v>
      </c>
      <c r="D252" s="725"/>
    </row>
    <row r="253" spans="1:12">
      <c r="B253" s="754" t="s">
        <v>1573</v>
      </c>
      <c r="D253" s="725"/>
    </row>
    <row r="254" spans="1:12" ht="14.25">
      <c r="B254" s="754" t="s">
        <v>1719</v>
      </c>
      <c r="D254" s="725"/>
    </row>
    <row r="255" spans="1:12">
      <c r="B255" s="754" t="s">
        <v>934</v>
      </c>
      <c r="D255" s="725"/>
    </row>
    <row r="256" spans="1:12">
      <c r="B256" s="754" t="s">
        <v>935</v>
      </c>
      <c r="D256" s="725"/>
    </row>
    <row r="257" spans="2:7" ht="14.25">
      <c r="B257" s="754" t="s">
        <v>1720</v>
      </c>
      <c r="D257" s="725"/>
    </row>
    <row r="258" spans="2:7">
      <c r="B258" s="754" t="s">
        <v>1574</v>
      </c>
      <c r="D258" s="725"/>
    </row>
    <row r="259" spans="2:7" ht="14.25">
      <c r="B259" s="754" t="s">
        <v>1721</v>
      </c>
      <c r="D259" s="725"/>
    </row>
    <row r="260" spans="2:7">
      <c r="B260" s="754" t="s">
        <v>936</v>
      </c>
      <c r="D260" s="725"/>
    </row>
    <row r="261" spans="2:7">
      <c r="B261" s="754" t="s">
        <v>1575</v>
      </c>
      <c r="D261" s="725"/>
    </row>
    <row r="262" spans="2:7">
      <c r="B262" s="754" t="s">
        <v>1577</v>
      </c>
      <c r="D262" s="725"/>
    </row>
    <row r="263" spans="2:7">
      <c r="B263" s="754" t="s">
        <v>1576</v>
      </c>
      <c r="D263" s="725"/>
    </row>
    <row r="264" spans="2:7">
      <c r="B264" s="754" t="s">
        <v>1578</v>
      </c>
      <c r="D264" s="725"/>
    </row>
    <row r="265" spans="2:7" ht="25.5">
      <c r="B265" s="754" t="s">
        <v>938</v>
      </c>
      <c r="D265" s="725"/>
    </row>
    <row r="266" spans="2:7">
      <c r="B266" s="754" t="s">
        <v>939</v>
      </c>
      <c r="D266" s="725"/>
    </row>
    <row r="267" spans="2:7">
      <c r="B267" s="754" t="s">
        <v>940</v>
      </c>
      <c r="D267" s="725"/>
    </row>
    <row r="268" spans="2:7">
      <c r="B268" s="754" t="s">
        <v>941</v>
      </c>
      <c r="D268" s="725"/>
    </row>
    <row r="269" spans="2:7">
      <c r="B269" s="754" t="s">
        <v>942</v>
      </c>
      <c r="D269" s="725"/>
    </row>
    <row r="270" spans="2:7">
      <c r="B270" s="754" t="s">
        <v>943</v>
      </c>
      <c r="D270" s="725"/>
      <c r="G270" s="784"/>
    </row>
    <row r="271" spans="2:7">
      <c r="B271" s="754" t="s">
        <v>944</v>
      </c>
      <c r="D271" s="725"/>
    </row>
    <row r="272" spans="2:7">
      <c r="B272" s="754" t="s">
        <v>945</v>
      </c>
      <c r="D272" s="725"/>
    </row>
    <row r="273" spans="1:10" s="744" customFormat="1">
      <c r="A273" s="727"/>
      <c r="B273" s="717"/>
      <c r="C273" s="729" t="s">
        <v>1</v>
      </c>
      <c r="D273" s="736">
        <v>1</v>
      </c>
      <c r="E273" s="730">
        <v>0</v>
      </c>
      <c r="F273" s="730">
        <f t="shared" ref="F273" si="12">D273*E273</f>
        <v>0</v>
      </c>
      <c r="G273" s="743"/>
      <c r="H273" s="743"/>
      <c r="I273" s="743"/>
      <c r="J273" s="743"/>
    </row>
    <row r="274" spans="1:10" s="744" customFormat="1">
      <c r="A274" s="727"/>
      <c r="B274" s="717"/>
      <c r="C274" s="729"/>
      <c r="D274" s="736"/>
      <c r="E274" s="730"/>
      <c r="F274" s="730"/>
      <c r="G274" s="743"/>
      <c r="H274" s="743"/>
      <c r="I274" s="743"/>
      <c r="J274" s="743"/>
    </row>
    <row r="275" spans="1:10">
      <c r="A275" s="495" t="s">
        <v>172</v>
      </c>
      <c r="B275" s="753" t="s">
        <v>946</v>
      </c>
      <c r="D275" s="725"/>
    </row>
    <row r="276" spans="1:10">
      <c r="B276" s="754" t="s">
        <v>947</v>
      </c>
      <c r="D276" s="725"/>
    </row>
    <row r="277" spans="1:10">
      <c r="B277" s="754" t="s">
        <v>948</v>
      </c>
      <c r="D277" s="725"/>
    </row>
    <row r="278" spans="1:10">
      <c r="B278" s="754" t="s">
        <v>949</v>
      </c>
      <c r="D278" s="725"/>
    </row>
    <row r="279" spans="1:10">
      <c r="B279" s="754" t="s">
        <v>950</v>
      </c>
      <c r="D279" s="725"/>
    </row>
    <row r="280" spans="1:10">
      <c r="B280" s="754" t="s">
        <v>951</v>
      </c>
      <c r="D280" s="725"/>
    </row>
    <row r="281" spans="1:10" ht="25.5">
      <c r="B281" s="754" t="s">
        <v>952</v>
      </c>
      <c r="D281" s="725"/>
    </row>
    <row r="282" spans="1:10">
      <c r="A282" s="727"/>
      <c r="B282" s="717"/>
      <c r="C282" s="741"/>
      <c r="D282" s="742"/>
      <c r="E282" s="730"/>
      <c r="F282" s="730"/>
    </row>
    <row r="283" spans="1:10" s="744" customFormat="1">
      <c r="A283" s="727"/>
      <c r="B283" s="717"/>
      <c r="C283" s="729" t="s">
        <v>1</v>
      </c>
      <c r="D283" s="736">
        <v>2</v>
      </c>
      <c r="E283" s="730">
        <v>0</v>
      </c>
      <c r="F283" s="730">
        <f t="shared" ref="F283" si="13">D283*E283</f>
        <v>0</v>
      </c>
      <c r="G283" s="743"/>
      <c r="H283" s="743"/>
      <c r="I283" s="743"/>
      <c r="J283" s="743"/>
    </row>
    <row r="284" spans="1:10">
      <c r="A284" s="727"/>
      <c r="B284" s="716"/>
      <c r="C284" s="729"/>
      <c r="D284" s="736"/>
      <c r="E284" s="730"/>
      <c r="F284" s="730"/>
    </row>
    <row r="285" spans="1:10" ht="89.25">
      <c r="A285" s="727" t="s">
        <v>479</v>
      </c>
      <c r="B285" s="717" t="s">
        <v>1279</v>
      </c>
      <c r="C285" s="729"/>
      <c r="D285" s="736"/>
      <c r="E285" s="730"/>
      <c r="F285" s="730"/>
    </row>
    <row r="286" spans="1:10">
      <c r="A286" s="727"/>
      <c r="B286" s="717"/>
      <c r="C286" s="729"/>
      <c r="D286" s="736"/>
      <c r="E286" s="730"/>
      <c r="F286" s="730"/>
    </row>
    <row r="287" spans="1:10">
      <c r="A287" s="495" t="s">
        <v>185</v>
      </c>
      <c r="B287" s="753" t="s">
        <v>932</v>
      </c>
      <c r="D287" s="725"/>
    </row>
    <row r="288" spans="1:10">
      <c r="B288" s="754" t="s">
        <v>933</v>
      </c>
      <c r="D288" s="725"/>
    </row>
    <row r="289" spans="2:4" ht="14.25">
      <c r="B289" s="754" t="s">
        <v>1718</v>
      </c>
      <c r="D289" s="725"/>
    </row>
    <row r="290" spans="2:4">
      <c r="B290" s="754" t="s">
        <v>1579</v>
      </c>
      <c r="D290" s="725"/>
    </row>
    <row r="291" spans="2:4" ht="14.25">
      <c r="B291" s="754" t="s">
        <v>1719</v>
      </c>
      <c r="D291" s="725"/>
    </row>
    <row r="292" spans="2:4">
      <c r="B292" s="754" t="s">
        <v>934</v>
      </c>
      <c r="D292" s="725"/>
    </row>
    <row r="293" spans="2:4">
      <c r="B293" s="754" t="s">
        <v>935</v>
      </c>
      <c r="D293" s="725"/>
    </row>
    <row r="294" spans="2:4" ht="14.25">
      <c r="B294" s="754" t="s">
        <v>1720</v>
      </c>
      <c r="D294" s="725"/>
    </row>
    <row r="295" spans="2:4">
      <c r="B295" s="754" t="s">
        <v>1574</v>
      </c>
      <c r="D295" s="725"/>
    </row>
    <row r="296" spans="2:4" ht="14.25">
      <c r="B296" s="754" t="s">
        <v>1721</v>
      </c>
      <c r="D296" s="725"/>
    </row>
    <row r="297" spans="2:4">
      <c r="B297" s="754" t="s">
        <v>936</v>
      </c>
      <c r="D297" s="725"/>
    </row>
    <row r="298" spans="2:4">
      <c r="B298" s="754" t="s">
        <v>937</v>
      </c>
      <c r="D298" s="725"/>
    </row>
    <row r="299" spans="2:4">
      <c r="B299" s="754" t="s">
        <v>1577</v>
      </c>
      <c r="D299" s="725"/>
    </row>
    <row r="300" spans="2:4">
      <c r="B300" s="754" t="s">
        <v>1576</v>
      </c>
      <c r="D300" s="725"/>
    </row>
    <row r="301" spans="2:4">
      <c r="B301" s="754" t="s">
        <v>1578</v>
      </c>
      <c r="D301" s="725"/>
    </row>
    <row r="302" spans="2:4" ht="25.5">
      <c r="B302" s="754" t="s">
        <v>938</v>
      </c>
      <c r="D302" s="725"/>
    </row>
    <row r="303" spans="2:4">
      <c r="B303" s="754" t="s">
        <v>939</v>
      </c>
      <c r="D303" s="725"/>
    </row>
    <row r="304" spans="2:4">
      <c r="B304" s="754" t="s">
        <v>940</v>
      </c>
      <c r="D304" s="725"/>
    </row>
    <row r="305" spans="1:10">
      <c r="B305" s="754" t="s">
        <v>941</v>
      </c>
      <c r="D305" s="725"/>
    </row>
    <row r="306" spans="1:10">
      <c r="B306" s="754" t="s">
        <v>942</v>
      </c>
      <c r="D306" s="725"/>
    </row>
    <row r="307" spans="1:10">
      <c r="B307" s="754" t="s">
        <v>943</v>
      </c>
      <c r="D307" s="725"/>
    </row>
    <row r="308" spans="1:10">
      <c r="B308" s="754" t="s">
        <v>944</v>
      </c>
      <c r="D308" s="725"/>
    </row>
    <row r="309" spans="1:10">
      <c r="B309" s="754" t="s">
        <v>945</v>
      </c>
      <c r="D309" s="725"/>
    </row>
    <row r="310" spans="1:10" s="744" customFormat="1">
      <c r="A310" s="727"/>
      <c r="B310" s="717"/>
      <c r="C310" s="729" t="s">
        <v>1</v>
      </c>
      <c r="D310" s="736">
        <v>1</v>
      </c>
      <c r="E310" s="730">
        <v>0</v>
      </c>
      <c r="F310" s="730">
        <f t="shared" ref="F310" si="14">D310*E310</f>
        <v>0</v>
      </c>
      <c r="G310" s="743"/>
      <c r="H310" s="743"/>
      <c r="I310" s="743"/>
      <c r="J310" s="743"/>
    </row>
    <row r="311" spans="1:10" s="744" customFormat="1">
      <c r="A311" s="727"/>
      <c r="B311" s="717"/>
      <c r="C311" s="729"/>
      <c r="D311" s="736"/>
      <c r="E311" s="730"/>
      <c r="F311" s="730"/>
      <c r="G311" s="743"/>
      <c r="H311" s="743"/>
      <c r="I311" s="743"/>
      <c r="J311" s="743"/>
    </row>
    <row r="312" spans="1:10">
      <c r="A312" s="495" t="s">
        <v>187</v>
      </c>
      <c r="B312" s="753" t="s">
        <v>1280</v>
      </c>
      <c r="D312" s="725"/>
    </row>
    <row r="313" spans="1:10">
      <c r="B313" s="754" t="s">
        <v>1281</v>
      </c>
      <c r="D313" s="725"/>
    </row>
    <row r="314" spans="1:10">
      <c r="B314" s="754" t="s">
        <v>1282</v>
      </c>
      <c r="D314" s="725"/>
    </row>
    <row r="315" spans="1:10">
      <c r="B315" s="754" t="s">
        <v>949</v>
      </c>
      <c r="D315" s="725"/>
    </row>
    <row r="316" spans="1:10">
      <c r="B316" s="754" t="s">
        <v>950</v>
      </c>
      <c r="D316" s="725"/>
    </row>
    <row r="317" spans="1:10">
      <c r="B317" s="754" t="s">
        <v>951</v>
      </c>
      <c r="D317" s="725"/>
    </row>
    <row r="318" spans="1:10" ht="25.5">
      <c r="B318" s="754" t="s">
        <v>1283</v>
      </c>
      <c r="D318" s="725"/>
    </row>
    <row r="319" spans="1:10" s="744" customFormat="1">
      <c r="A319" s="727"/>
      <c r="B319" s="717"/>
      <c r="C319" s="729" t="s">
        <v>1</v>
      </c>
      <c r="D319" s="736">
        <v>1</v>
      </c>
      <c r="E319" s="730">
        <v>0</v>
      </c>
      <c r="F319" s="730">
        <f t="shared" ref="F319" si="15">D319*E319</f>
        <v>0</v>
      </c>
      <c r="G319" s="743"/>
      <c r="H319" s="743"/>
      <c r="I319" s="743"/>
      <c r="J319" s="743"/>
    </row>
    <row r="320" spans="1:10">
      <c r="A320" s="727"/>
      <c r="B320" s="716"/>
      <c r="C320" s="729"/>
      <c r="D320" s="736"/>
      <c r="E320" s="730"/>
      <c r="F320" s="730"/>
    </row>
    <row r="321" spans="1:10">
      <c r="A321" s="495" t="s">
        <v>188</v>
      </c>
      <c r="B321" s="753" t="s">
        <v>1284</v>
      </c>
      <c r="D321" s="725"/>
    </row>
    <row r="322" spans="1:10">
      <c r="B322" s="754" t="s">
        <v>1285</v>
      </c>
      <c r="D322" s="725"/>
    </row>
    <row r="323" spans="1:10">
      <c r="B323" s="754" t="s">
        <v>1286</v>
      </c>
      <c r="D323" s="725"/>
    </row>
    <row r="324" spans="1:10">
      <c r="B324" s="754" t="s">
        <v>949</v>
      </c>
      <c r="D324" s="725"/>
    </row>
    <row r="325" spans="1:10">
      <c r="B325" s="754" t="s">
        <v>950</v>
      </c>
      <c r="D325" s="725"/>
    </row>
    <row r="326" spans="1:10">
      <c r="B326" s="754" t="s">
        <v>1287</v>
      </c>
      <c r="D326" s="725"/>
    </row>
    <row r="327" spans="1:10" ht="25.5">
      <c r="B327" s="754" t="s">
        <v>952</v>
      </c>
      <c r="D327" s="725"/>
    </row>
    <row r="328" spans="1:10" s="744" customFormat="1">
      <c r="A328" s="727"/>
      <c r="B328" s="717"/>
      <c r="C328" s="729" t="s">
        <v>1</v>
      </c>
      <c r="D328" s="736">
        <v>1</v>
      </c>
      <c r="E328" s="730">
        <v>0</v>
      </c>
      <c r="F328" s="730">
        <f t="shared" ref="F328" si="16">D328*E328</f>
        <v>0</v>
      </c>
      <c r="G328" s="743"/>
      <c r="H328" s="743"/>
      <c r="I328" s="743"/>
      <c r="J328" s="743"/>
    </row>
    <row r="329" spans="1:10">
      <c r="A329" s="727"/>
      <c r="B329" s="716"/>
      <c r="C329" s="729"/>
      <c r="D329" s="736"/>
      <c r="E329" s="730"/>
      <c r="F329" s="730"/>
    </row>
    <row r="330" spans="1:10">
      <c r="A330" s="727"/>
      <c r="B330" s="717"/>
      <c r="C330" s="729"/>
      <c r="D330" s="736"/>
      <c r="E330" s="730"/>
      <c r="F330" s="730"/>
    </row>
    <row r="331" spans="1:10" ht="89.25">
      <c r="A331" s="727" t="s">
        <v>481</v>
      </c>
      <c r="B331" s="717" t="s">
        <v>1288</v>
      </c>
      <c r="C331" s="729"/>
      <c r="D331" s="736"/>
      <c r="E331" s="730"/>
      <c r="F331" s="730"/>
    </row>
    <row r="332" spans="1:10">
      <c r="A332" s="727" t="s">
        <v>196</v>
      </c>
      <c r="B332" s="753" t="s">
        <v>932</v>
      </c>
      <c r="D332" s="725"/>
    </row>
    <row r="333" spans="1:10">
      <c r="B333" s="754" t="s">
        <v>933</v>
      </c>
      <c r="D333" s="725"/>
    </row>
    <row r="334" spans="1:10" ht="14.25">
      <c r="B334" s="754" t="s">
        <v>1722</v>
      </c>
      <c r="D334" s="725"/>
    </row>
    <row r="335" spans="1:10">
      <c r="B335" s="754" t="s">
        <v>1579</v>
      </c>
      <c r="D335" s="725"/>
    </row>
    <row r="336" spans="1:10" ht="14.25">
      <c r="B336" s="754" t="s">
        <v>1723</v>
      </c>
      <c r="D336" s="725"/>
    </row>
    <row r="337" spans="2:4">
      <c r="B337" s="754" t="s">
        <v>934</v>
      </c>
      <c r="D337" s="725"/>
    </row>
    <row r="338" spans="2:4">
      <c r="B338" s="754" t="s">
        <v>935</v>
      </c>
      <c r="D338" s="725"/>
    </row>
    <row r="339" spans="2:4" ht="14.25">
      <c r="B339" s="754" t="s">
        <v>1724</v>
      </c>
      <c r="D339" s="725"/>
    </row>
    <row r="340" spans="2:4">
      <c r="B340" s="754" t="s">
        <v>1574</v>
      </c>
      <c r="D340" s="725"/>
    </row>
    <row r="341" spans="2:4" ht="14.25">
      <c r="B341" s="754" t="s">
        <v>1725</v>
      </c>
      <c r="D341" s="725"/>
    </row>
    <row r="342" spans="2:4">
      <c r="B342" s="754" t="s">
        <v>936</v>
      </c>
      <c r="D342" s="725"/>
    </row>
    <row r="343" spans="2:4">
      <c r="B343" s="754" t="s">
        <v>937</v>
      </c>
      <c r="D343" s="725"/>
    </row>
    <row r="344" spans="2:4">
      <c r="B344" s="754" t="s">
        <v>1577</v>
      </c>
      <c r="D344" s="725"/>
    </row>
    <row r="345" spans="2:4">
      <c r="B345" s="754" t="s">
        <v>1576</v>
      </c>
      <c r="D345" s="725"/>
    </row>
    <row r="346" spans="2:4" ht="25.5">
      <c r="B346" s="754" t="s">
        <v>938</v>
      </c>
      <c r="D346" s="725"/>
    </row>
    <row r="347" spans="2:4">
      <c r="B347" s="754" t="s">
        <v>1289</v>
      </c>
      <c r="D347" s="725"/>
    </row>
    <row r="348" spans="2:4">
      <c r="B348" s="754" t="s">
        <v>1290</v>
      </c>
      <c r="D348" s="725"/>
    </row>
    <row r="349" spans="2:4">
      <c r="B349" s="754" t="s">
        <v>1291</v>
      </c>
      <c r="D349" s="725"/>
    </row>
    <row r="350" spans="2:4">
      <c r="B350" s="754" t="s">
        <v>1292</v>
      </c>
      <c r="D350" s="725"/>
    </row>
    <row r="351" spans="2:4">
      <c r="B351" s="754" t="s">
        <v>943</v>
      </c>
      <c r="D351" s="725"/>
    </row>
    <row r="352" spans="2:4">
      <c r="B352" s="754" t="s">
        <v>944</v>
      </c>
      <c r="D352" s="725"/>
    </row>
    <row r="353" spans="1:10">
      <c r="B353" s="754" t="s">
        <v>945</v>
      </c>
      <c r="D353" s="725"/>
    </row>
    <row r="354" spans="1:10" s="744" customFormat="1">
      <c r="A354" s="727"/>
      <c r="B354" s="717"/>
      <c r="C354" s="729" t="s">
        <v>1</v>
      </c>
      <c r="D354" s="736">
        <v>1</v>
      </c>
      <c r="E354" s="730">
        <v>0</v>
      </c>
      <c r="F354" s="730">
        <f t="shared" ref="F354" si="17">D354*E354</f>
        <v>0</v>
      </c>
      <c r="G354" s="743"/>
      <c r="H354" s="743"/>
      <c r="I354" s="743"/>
      <c r="J354" s="743"/>
    </row>
    <row r="355" spans="1:10" s="744" customFormat="1">
      <c r="A355" s="727"/>
      <c r="B355" s="717"/>
      <c r="C355" s="729"/>
      <c r="D355" s="736"/>
      <c r="E355" s="730"/>
      <c r="F355" s="730"/>
      <c r="G355" s="743"/>
      <c r="H355" s="743"/>
      <c r="I355" s="743"/>
      <c r="J355" s="743"/>
    </row>
    <row r="356" spans="1:10">
      <c r="A356" s="727" t="s">
        <v>197</v>
      </c>
      <c r="B356" s="753" t="s">
        <v>1280</v>
      </c>
      <c r="D356" s="725"/>
    </row>
    <row r="357" spans="1:10">
      <c r="B357" s="754" t="s">
        <v>1281</v>
      </c>
      <c r="D357" s="725"/>
    </row>
    <row r="358" spans="1:10">
      <c r="B358" s="754" t="s">
        <v>1282</v>
      </c>
      <c r="D358" s="725"/>
    </row>
    <row r="359" spans="1:10">
      <c r="B359" s="754" t="s">
        <v>949</v>
      </c>
      <c r="D359" s="725"/>
    </row>
    <row r="360" spans="1:10">
      <c r="B360" s="754" t="s">
        <v>950</v>
      </c>
      <c r="D360" s="725"/>
    </row>
    <row r="361" spans="1:10">
      <c r="B361" s="754" t="s">
        <v>951</v>
      </c>
      <c r="D361" s="725"/>
    </row>
    <row r="362" spans="1:10" ht="25.5">
      <c r="B362" s="754" t="s">
        <v>1283</v>
      </c>
      <c r="D362" s="725"/>
    </row>
    <row r="363" spans="1:10" s="744" customFormat="1">
      <c r="A363" s="727"/>
      <c r="B363" s="717"/>
      <c r="C363" s="729" t="s">
        <v>1</v>
      </c>
      <c r="D363" s="736">
        <v>2</v>
      </c>
      <c r="E363" s="730">
        <v>0</v>
      </c>
      <c r="F363" s="730">
        <f t="shared" ref="F363" si="18">D363*E363</f>
        <v>0</v>
      </c>
      <c r="G363" s="743"/>
      <c r="H363" s="743"/>
      <c r="I363" s="743"/>
      <c r="J363" s="743"/>
    </row>
    <row r="364" spans="1:10">
      <c r="A364" s="727"/>
      <c r="B364" s="716"/>
      <c r="C364" s="729"/>
      <c r="D364" s="736"/>
      <c r="E364" s="730"/>
      <c r="F364" s="730"/>
    </row>
    <row r="365" spans="1:10">
      <c r="A365" s="726" t="s">
        <v>198</v>
      </c>
      <c r="B365" s="753" t="s">
        <v>1284</v>
      </c>
      <c r="D365" s="725"/>
    </row>
    <row r="366" spans="1:10">
      <c r="B366" s="754" t="s">
        <v>1285</v>
      </c>
      <c r="D366" s="725"/>
    </row>
    <row r="367" spans="1:10">
      <c r="B367" s="754" t="s">
        <v>1286</v>
      </c>
      <c r="D367" s="725"/>
    </row>
    <row r="368" spans="1:10">
      <c r="B368" s="754" t="s">
        <v>949</v>
      </c>
      <c r="D368" s="725"/>
    </row>
    <row r="369" spans="1:10">
      <c r="B369" s="754" t="s">
        <v>950</v>
      </c>
      <c r="D369" s="725"/>
    </row>
    <row r="370" spans="1:10">
      <c r="B370" s="754" t="s">
        <v>1287</v>
      </c>
      <c r="D370" s="725"/>
    </row>
    <row r="371" spans="1:10" ht="25.5">
      <c r="B371" s="754" t="s">
        <v>952</v>
      </c>
      <c r="D371" s="725"/>
    </row>
    <row r="372" spans="1:10" s="744" customFormat="1">
      <c r="A372" s="727"/>
      <c r="B372" s="717"/>
      <c r="C372" s="729" t="s">
        <v>1</v>
      </c>
      <c r="D372" s="736">
        <v>1</v>
      </c>
      <c r="E372" s="730">
        <v>0</v>
      </c>
      <c r="F372" s="730">
        <f t="shared" ref="F372" si="19">D372*E372</f>
        <v>0</v>
      </c>
      <c r="G372" s="743"/>
      <c r="H372" s="743"/>
      <c r="I372" s="743"/>
      <c r="J372" s="743"/>
    </row>
    <row r="373" spans="1:10">
      <c r="A373" s="727"/>
      <c r="B373" s="716"/>
      <c r="C373" s="729"/>
      <c r="D373" s="736"/>
      <c r="E373" s="730"/>
      <c r="F373" s="730"/>
    </row>
    <row r="374" spans="1:10" ht="76.5">
      <c r="A374" s="727" t="s">
        <v>815</v>
      </c>
      <c r="B374" s="717" t="s">
        <v>953</v>
      </c>
      <c r="C374" s="729"/>
      <c r="D374" s="736"/>
      <c r="E374" s="730"/>
      <c r="F374" s="730"/>
    </row>
    <row r="375" spans="1:10">
      <c r="A375" s="727"/>
      <c r="B375" s="716" t="s">
        <v>954</v>
      </c>
      <c r="C375" s="729" t="s">
        <v>809</v>
      </c>
      <c r="D375" s="736">
        <v>60</v>
      </c>
      <c r="E375" s="730">
        <v>0</v>
      </c>
      <c r="F375" s="730">
        <f>D375*E375</f>
        <v>0</v>
      </c>
    </row>
    <row r="376" spans="1:10">
      <c r="A376" s="727"/>
      <c r="B376" s="716" t="s">
        <v>955</v>
      </c>
      <c r="C376" s="729" t="s">
        <v>809</v>
      </c>
      <c r="D376" s="736">
        <v>40</v>
      </c>
      <c r="E376" s="730">
        <v>0</v>
      </c>
      <c r="F376" s="730">
        <f>D376*E376</f>
        <v>0</v>
      </c>
    </row>
    <row r="377" spans="1:10">
      <c r="A377" s="727"/>
      <c r="B377" s="716" t="s">
        <v>1293</v>
      </c>
      <c r="C377" s="729" t="s">
        <v>809</v>
      </c>
      <c r="D377" s="736">
        <v>20</v>
      </c>
      <c r="E377" s="730">
        <v>0</v>
      </c>
      <c r="F377" s="730">
        <f>D377*E377</f>
        <v>0</v>
      </c>
    </row>
    <row r="378" spans="1:10">
      <c r="A378" s="727"/>
      <c r="B378" s="716"/>
      <c r="C378" s="729"/>
      <c r="D378" s="736"/>
      <c r="E378" s="730"/>
      <c r="F378" s="730"/>
    </row>
    <row r="379" spans="1:10" ht="51">
      <c r="A379" s="727" t="s">
        <v>816</v>
      </c>
      <c r="B379" s="717" t="s">
        <v>1735</v>
      </c>
      <c r="C379" s="729"/>
      <c r="D379" s="730"/>
      <c r="E379" s="730"/>
      <c r="F379" s="730"/>
      <c r="G379" s="784"/>
    </row>
    <row r="380" spans="1:10">
      <c r="A380" s="727"/>
      <c r="B380" s="716"/>
      <c r="C380" s="729" t="s">
        <v>809</v>
      </c>
      <c r="D380" s="730">
        <v>60</v>
      </c>
      <c r="E380" s="730">
        <v>0</v>
      </c>
      <c r="F380" s="730">
        <f>D380*E380</f>
        <v>0</v>
      </c>
    </row>
    <row r="381" spans="1:10">
      <c r="A381" s="727"/>
      <c r="B381" s="717"/>
      <c r="C381" s="729"/>
      <c r="D381" s="730"/>
      <c r="E381" s="730"/>
      <c r="F381" s="730"/>
    </row>
    <row r="382" spans="1:10" ht="63.75">
      <c r="A382" s="727" t="s">
        <v>817</v>
      </c>
      <c r="B382" s="717" t="s">
        <v>956</v>
      </c>
      <c r="C382" s="748"/>
      <c r="D382" s="749"/>
      <c r="E382" s="730"/>
      <c r="F382" s="730"/>
    </row>
    <row r="383" spans="1:10">
      <c r="A383" s="727"/>
      <c r="B383" s="717"/>
      <c r="C383" s="729" t="s">
        <v>822</v>
      </c>
      <c r="D383" s="736">
        <v>1</v>
      </c>
      <c r="E383" s="730">
        <v>0</v>
      </c>
      <c r="F383" s="730">
        <f>D383*E383</f>
        <v>0</v>
      </c>
    </row>
    <row r="384" spans="1:10">
      <c r="A384" s="727"/>
      <c r="B384" s="716"/>
      <c r="C384" s="729"/>
      <c r="D384" s="736"/>
      <c r="E384" s="730"/>
      <c r="F384" s="730"/>
    </row>
    <row r="385" spans="1:12" ht="38.25">
      <c r="A385" s="727" t="s">
        <v>831</v>
      </c>
      <c r="B385" s="717" t="s">
        <v>1294</v>
      </c>
      <c r="C385" s="729"/>
      <c r="D385" s="736"/>
      <c r="E385" s="730"/>
      <c r="F385" s="730"/>
    </row>
    <row r="386" spans="1:12">
      <c r="A386" s="727"/>
      <c r="B386" s="716"/>
      <c r="C386" s="729" t="s">
        <v>822</v>
      </c>
      <c r="D386" s="736">
        <v>1</v>
      </c>
      <c r="E386" s="730">
        <v>0</v>
      </c>
      <c r="F386" s="730">
        <f>D386*E386</f>
        <v>0</v>
      </c>
    </row>
    <row r="387" spans="1:12" ht="13.5" thickBot="1"/>
    <row r="388" spans="1:12" ht="16.5" customHeight="1" thickBot="1">
      <c r="A388" s="734" t="s">
        <v>930</v>
      </c>
      <c r="B388" s="979" t="s">
        <v>799</v>
      </c>
      <c r="C388" s="979"/>
      <c r="D388" s="752" t="s">
        <v>819</v>
      </c>
      <c r="E388" s="739"/>
      <c r="F388" s="740">
        <f>SUM(F267:F386)</f>
        <v>0</v>
      </c>
      <c r="H388" s="726"/>
      <c r="J388" s="726"/>
      <c r="K388" s="726"/>
      <c r="L388" s="726"/>
    </row>
    <row r="389" spans="1:12" ht="16.5" customHeight="1" thickBot="1">
      <c r="A389" s="755"/>
      <c r="B389" s="756"/>
      <c r="C389" s="757"/>
      <c r="D389" s="758"/>
      <c r="E389" s="750"/>
      <c r="F389" s="750"/>
      <c r="H389" s="726"/>
      <c r="J389" s="726"/>
      <c r="K389" s="726"/>
      <c r="L389" s="726"/>
    </row>
    <row r="390" spans="1:12" ht="16.5" customHeight="1" thickBot="1">
      <c r="A390" s="734" t="s">
        <v>957</v>
      </c>
      <c r="B390" s="979" t="s">
        <v>1295</v>
      </c>
      <c r="C390" s="979"/>
      <c r="D390" s="738"/>
      <c r="E390" s="980"/>
      <c r="F390" s="981"/>
      <c r="H390" s="726"/>
      <c r="J390" s="726"/>
      <c r="K390" s="726"/>
      <c r="L390" s="726"/>
    </row>
    <row r="391" spans="1:12">
      <c r="A391" s="727"/>
      <c r="B391" s="715"/>
      <c r="C391" s="741"/>
      <c r="D391" s="759"/>
      <c r="E391" s="745"/>
      <c r="F391" s="745"/>
    </row>
    <row r="392" spans="1:12" ht="63.75">
      <c r="A392" s="727" t="s">
        <v>471</v>
      </c>
      <c r="B392" s="760" t="s">
        <v>1296</v>
      </c>
      <c r="C392" s="741"/>
      <c r="D392" s="759"/>
      <c r="E392" s="745"/>
      <c r="F392" s="745"/>
    </row>
    <row r="393" spans="1:12">
      <c r="A393" s="727"/>
      <c r="B393" s="761" t="s">
        <v>1297</v>
      </c>
      <c r="C393" s="741" t="s">
        <v>809</v>
      </c>
      <c r="D393" s="742">
        <v>3</v>
      </c>
      <c r="E393" s="730">
        <v>0</v>
      </c>
      <c r="F393" s="730">
        <f t="shared" ref="F393" si="20">D393*E393</f>
        <v>0</v>
      </c>
    </row>
    <row r="394" spans="1:12">
      <c r="A394" s="727"/>
      <c r="B394" s="716"/>
      <c r="C394" s="741"/>
      <c r="D394" s="759"/>
      <c r="E394" s="745"/>
      <c r="F394" s="745"/>
    </row>
    <row r="395" spans="1:12" ht="153">
      <c r="A395" s="727" t="s">
        <v>479</v>
      </c>
      <c r="B395" s="760" t="s">
        <v>1298</v>
      </c>
      <c r="C395" s="741"/>
      <c r="D395" s="759"/>
      <c r="E395" s="745"/>
      <c r="F395" s="745"/>
    </row>
    <row r="396" spans="1:12">
      <c r="A396" s="727"/>
      <c r="B396" s="761"/>
      <c r="C396" s="741" t="s">
        <v>1</v>
      </c>
      <c r="D396" s="742">
        <v>1</v>
      </c>
      <c r="E396" s="730">
        <v>0</v>
      </c>
      <c r="F396" s="730">
        <f t="shared" ref="F396" si="21">D396*E396</f>
        <v>0</v>
      </c>
    </row>
    <row r="397" spans="1:12">
      <c r="A397" s="727"/>
      <c r="B397" s="716"/>
      <c r="C397" s="741"/>
      <c r="D397" s="759"/>
      <c r="E397" s="745"/>
      <c r="F397" s="745"/>
    </row>
    <row r="398" spans="1:12" ht="25.5">
      <c r="A398" s="727" t="s">
        <v>481</v>
      </c>
      <c r="B398" s="760" t="s">
        <v>1299</v>
      </c>
      <c r="C398" s="741"/>
      <c r="D398" s="759"/>
      <c r="E398" s="745"/>
      <c r="F398" s="745"/>
    </row>
    <row r="399" spans="1:12">
      <c r="A399" s="727"/>
      <c r="B399" s="761"/>
      <c r="C399" s="741" t="s">
        <v>1</v>
      </c>
      <c r="D399" s="742">
        <v>2</v>
      </c>
      <c r="E399" s="730">
        <v>0</v>
      </c>
      <c r="F399" s="730">
        <f t="shared" ref="F399" si="22">D399*E399</f>
        <v>0</v>
      </c>
    </row>
    <row r="400" spans="1:12">
      <c r="A400" s="727"/>
      <c r="B400" s="716"/>
      <c r="C400" s="741"/>
      <c r="D400" s="759"/>
      <c r="E400" s="745"/>
      <c r="F400" s="745"/>
    </row>
    <row r="401" spans="1:12" ht="25.5">
      <c r="A401" s="727" t="s">
        <v>815</v>
      </c>
      <c r="B401" s="760" t="s">
        <v>1300</v>
      </c>
      <c r="C401" s="741"/>
      <c r="D401" s="759"/>
      <c r="E401" s="745"/>
      <c r="F401" s="745"/>
    </row>
    <row r="402" spans="1:12">
      <c r="A402" s="727"/>
      <c r="B402" s="761"/>
      <c r="C402" s="741" t="s">
        <v>1</v>
      </c>
      <c r="D402" s="742">
        <v>1</v>
      </c>
      <c r="E402" s="730">
        <v>0</v>
      </c>
      <c r="F402" s="730">
        <f t="shared" ref="F402" si="23">D402*E402</f>
        <v>0</v>
      </c>
    </row>
    <row r="403" spans="1:12" ht="13.5" thickBot="1">
      <c r="A403" s="727"/>
      <c r="B403" s="716"/>
      <c r="C403" s="741"/>
      <c r="D403" s="759"/>
      <c r="E403" s="745"/>
      <c r="F403" s="745"/>
    </row>
    <row r="404" spans="1:12" ht="16.5" customHeight="1" thickBot="1">
      <c r="A404" s="734" t="s">
        <v>957</v>
      </c>
      <c r="B404" s="738" t="s">
        <v>1295</v>
      </c>
      <c r="C404" s="983" t="s">
        <v>819</v>
      </c>
      <c r="D404" s="983"/>
      <c r="E404" s="739"/>
      <c r="F404" s="740">
        <f>SUM(F392:F402)</f>
        <v>0</v>
      </c>
      <c r="H404" s="726"/>
      <c r="J404" s="726"/>
      <c r="K404" s="726"/>
      <c r="L404" s="726"/>
    </row>
    <row r="405" spans="1:12">
      <c r="A405" s="727"/>
      <c r="B405" s="716"/>
      <c r="C405" s="741"/>
      <c r="D405" s="759"/>
      <c r="E405" s="745"/>
      <c r="F405" s="745"/>
    </row>
    <row r="406" spans="1:12" ht="16.5" customHeight="1" thickBot="1">
      <c r="A406" s="755"/>
      <c r="B406" s="756"/>
      <c r="C406" s="756"/>
      <c r="D406" s="762"/>
      <c r="E406" s="763"/>
      <c r="F406" s="763"/>
      <c r="H406" s="726"/>
      <c r="J406" s="726"/>
      <c r="K406" s="726"/>
      <c r="L406" s="726"/>
    </row>
    <row r="407" spans="1:12" ht="16.5" customHeight="1" thickBot="1">
      <c r="A407" s="734" t="s">
        <v>958</v>
      </c>
      <c r="B407" s="979" t="s">
        <v>800</v>
      </c>
      <c r="C407" s="979"/>
      <c r="D407" s="738"/>
      <c r="E407" s="980"/>
      <c r="F407" s="981"/>
      <c r="H407" s="726"/>
      <c r="J407" s="726"/>
      <c r="K407" s="726"/>
      <c r="L407" s="726"/>
    </row>
    <row r="408" spans="1:12">
      <c r="A408" s="727"/>
      <c r="B408" s="715"/>
      <c r="C408" s="741"/>
      <c r="D408" s="759"/>
      <c r="E408" s="745"/>
      <c r="F408" s="745"/>
    </row>
    <row r="409" spans="1:12" ht="76.5">
      <c r="A409" s="727" t="s">
        <v>471</v>
      </c>
      <c r="B409" s="716" t="s">
        <v>1736</v>
      </c>
      <c r="C409" s="729" t="s">
        <v>822</v>
      </c>
      <c r="D409" s="735">
        <v>1</v>
      </c>
      <c r="E409" s="730">
        <v>0</v>
      </c>
      <c r="F409" s="730">
        <f>D409*E409</f>
        <v>0</v>
      </c>
    </row>
    <row r="410" spans="1:12" ht="13.5" thickBot="1">
      <c r="A410" s="727"/>
      <c r="B410" s="716"/>
      <c r="C410" s="741"/>
      <c r="D410" s="759"/>
      <c r="E410" s="745"/>
      <c r="F410" s="745"/>
    </row>
    <row r="411" spans="1:12" ht="16.5" customHeight="1" thickBot="1">
      <c r="A411" s="734" t="s">
        <v>958</v>
      </c>
      <c r="B411" s="738" t="s">
        <v>800</v>
      </c>
      <c r="C411" s="983" t="s">
        <v>819</v>
      </c>
      <c r="D411" s="983"/>
      <c r="E411" s="739"/>
      <c r="F411" s="740">
        <f>SUM(F409)</f>
        <v>0</v>
      </c>
      <c r="H411" s="726"/>
      <c r="J411" s="726"/>
      <c r="K411" s="726"/>
      <c r="L411" s="726"/>
    </row>
    <row r="412" spans="1:12">
      <c r="A412" s="727"/>
      <c r="B412" s="716"/>
      <c r="C412" s="741"/>
      <c r="D412" s="759"/>
      <c r="E412" s="745"/>
      <c r="F412" s="745"/>
    </row>
    <row r="413" spans="1:12" ht="16.5" customHeight="1">
      <c r="A413" s="755"/>
      <c r="B413" s="756"/>
      <c r="C413" s="756"/>
      <c r="D413" s="762"/>
      <c r="E413" s="763"/>
      <c r="F413" s="763"/>
      <c r="H413" s="726"/>
      <c r="J413" s="726"/>
      <c r="K413" s="726"/>
      <c r="L413" s="726"/>
    </row>
    <row r="414" spans="1:12">
      <c r="A414" s="727"/>
      <c r="B414" s="716"/>
      <c r="C414" s="729"/>
      <c r="D414" s="735"/>
      <c r="E414" s="730"/>
      <c r="F414" s="730"/>
    </row>
  </sheetData>
  <mergeCells count="18">
    <mergeCell ref="C411:D411"/>
    <mergeCell ref="B390:C390"/>
    <mergeCell ref="E390:F390"/>
    <mergeCell ref="C404:D404"/>
    <mergeCell ref="B407:C407"/>
    <mergeCell ref="E407:F407"/>
    <mergeCell ref="B246:C246"/>
    <mergeCell ref="E246:F246"/>
    <mergeCell ref="B388:C388"/>
    <mergeCell ref="B31:D31"/>
    <mergeCell ref="C81:D81"/>
    <mergeCell ref="B83:D83"/>
    <mergeCell ref="E83:F83"/>
    <mergeCell ref="G53:I53"/>
    <mergeCell ref="G35:I37"/>
    <mergeCell ref="G87:H87"/>
    <mergeCell ref="A2:F2"/>
    <mergeCell ref="B244:C244"/>
  </mergeCells>
  <pageMargins left="0.7" right="0.7" top="0.75" bottom="0.75" header="0.3" footer="0.3"/>
  <pageSetup paperSize="9" scale="84" fitToHeight="0" orientation="portrait" r:id="rId1"/>
  <rowBreaks count="22" manualBreakCount="22">
    <brk id="9" max="5" man="1"/>
    <brk id="29" max="5" man="1"/>
    <brk id="56" max="5" man="1"/>
    <brk id="81" max="5" man="1"/>
    <brk id="96" max="5" man="1"/>
    <brk id="105" max="5" man="1"/>
    <brk id="122" max="5" man="1"/>
    <brk id="129" max="5" man="1"/>
    <brk id="133" max="5" man="1"/>
    <brk id="150" max="5" man="1"/>
    <brk id="179" max="5" man="1"/>
    <brk id="200" max="5" man="1"/>
    <brk id="244" max="5" man="1"/>
    <brk id="273" max="5" man="1"/>
    <brk id="311" max="5" man="1"/>
    <brk id="355" max="5" man="1"/>
    <brk id="388" max="5" man="1"/>
    <brk id="406" max="5" man="1"/>
    <brk id="414" max="5" man="1"/>
    <brk id="421" max="16383" man="1"/>
    <brk id="491" max="16383" man="1"/>
    <brk id="569" max="16383" man="1"/>
  </rowBreaks>
  <ignoredErrors>
    <ignoredError sqref="D217" formulaRang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H18"/>
  <sheetViews>
    <sheetView view="pageBreakPreview" zoomScaleNormal="100" zoomScaleSheetLayoutView="100" workbookViewId="0">
      <selection activeCell="H11" sqref="H11"/>
    </sheetView>
  </sheetViews>
  <sheetFormatPr defaultRowHeight="12.75"/>
  <cols>
    <col min="7" max="7" width="12.5703125" customWidth="1"/>
    <col min="8" max="8" width="24.7109375" customWidth="1"/>
  </cols>
  <sheetData>
    <row r="1" spans="1:8" s="4" customFormat="1" ht="32.25" customHeight="1">
      <c r="A1" s="89" t="s">
        <v>801</v>
      </c>
      <c r="B1" s="13"/>
      <c r="D1" s="14"/>
      <c r="E1" s="13"/>
      <c r="F1" s="7"/>
      <c r="G1" s="7"/>
    </row>
    <row r="2" spans="1:8" s="4" customFormat="1" ht="31.5" customHeight="1">
      <c r="A2" s="5"/>
      <c r="B2" s="6"/>
      <c r="C2" s="5"/>
      <c r="D2" s="6"/>
      <c r="E2" s="5"/>
      <c r="F2" s="7"/>
      <c r="G2" s="7"/>
      <c r="H2" s="78"/>
    </row>
    <row r="3" spans="1:8" s="4" customFormat="1" ht="30.75" customHeight="1">
      <c r="A3" s="90" t="s">
        <v>3</v>
      </c>
      <c r="B3" s="917" t="s">
        <v>796</v>
      </c>
      <c r="C3" s="917"/>
      <c r="D3" s="917"/>
      <c r="E3" s="917"/>
      <c r="F3" s="917"/>
      <c r="G3" s="917"/>
      <c r="H3" s="241">
        <f>'6.1. STROJARSTVO'!F29</f>
        <v>0</v>
      </c>
    </row>
    <row r="4" spans="1:8" s="4" customFormat="1" ht="30.75" customHeight="1">
      <c r="A4" s="90" t="s">
        <v>4</v>
      </c>
      <c r="B4" s="917" t="s">
        <v>798</v>
      </c>
      <c r="C4" s="917"/>
      <c r="D4" s="917"/>
      <c r="E4" s="917"/>
      <c r="F4" s="917"/>
      <c r="G4" s="917"/>
      <c r="H4" s="241">
        <f>'6.1. STROJARSTVO'!F81</f>
        <v>0</v>
      </c>
    </row>
    <row r="5" spans="1:8" s="4" customFormat="1" ht="30" customHeight="1">
      <c r="A5" s="90" t="s">
        <v>5</v>
      </c>
      <c r="B5" s="917" t="s">
        <v>797</v>
      </c>
      <c r="C5" s="917"/>
      <c r="D5" s="917"/>
      <c r="E5" s="917"/>
      <c r="F5" s="917"/>
      <c r="G5" s="917"/>
      <c r="H5" s="241">
        <f>'6.1. STROJARSTVO'!F244</f>
        <v>0</v>
      </c>
    </row>
    <row r="6" spans="1:8" s="4" customFormat="1" ht="29.25" customHeight="1">
      <c r="A6" s="90" t="s">
        <v>6</v>
      </c>
      <c r="B6" s="917" t="s">
        <v>799</v>
      </c>
      <c r="C6" s="917"/>
      <c r="D6" s="917"/>
      <c r="E6" s="917"/>
      <c r="F6" s="917"/>
      <c r="G6" s="917"/>
      <c r="H6" s="241">
        <f>'6.1. STROJARSTVO'!F388</f>
        <v>0</v>
      </c>
    </row>
    <row r="7" spans="1:8" s="4" customFormat="1" ht="29.25" customHeight="1">
      <c r="A7" s="90" t="s">
        <v>7</v>
      </c>
      <c r="B7" s="917" t="s">
        <v>1295</v>
      </c>
      <c r="C7" s="917"/>
      <c r="D7" s="917"/>
      <c r="E7" s="917"/>
      <c r="F7" s="917"/>
      <c r="G7" s="917"/>
      <c r="H7" s="241">
        <f>'6.1. STROJARSTVO'!F404</f>
        <v>0</v>
      </c>
    </row>
    <row r="8" spans="1:8" s="4" customFormat="1" ht="29.25" customHeight="1">
      <c r="A8" s="90" t="s">
        <v>8</v>
      </c>
      <c r="B8" s="917" t="s">
        <v>800</v>
      </c>
      <c r="C8" s="917"/>
      <c r="D8" s="917"/>
      <c r="E8" s="917"/>
      <c r="F8" s="917"/>
      <c r="G8" s="917"/>
      <c r="H8" s="241">
        <f>'6.1. STROJARSTVO'!F411</f>
        <v>0</v>
      </c>
    </row>
    <row r="9" spans="1:8" s="4" customFormat="1" ht="21" customHeight="1">
      <c r="A9" s="15"/>
      <c r="B9" s="8"/>
      <c r="C9" s="9"/>
      <c r="D9" s="10"/>
      <c r="E9" s="11"/>
      <c r="F9" s="11"/>
      <c r="H9" s="242"/>
    </row>
    <row r="10" spans="1:8" s="4" customFormat="1" ht="14.25">
      <c r="A10" s="5"/>
      <c r="B10" s="5"/>
      <c r="C10" s="6"/>
      <c r="D10" s="5"/>
      <c r="E10" s="7"/>
      <c r="F10" s="7"/>
      <c r="H10" s="23"/>
    </row>
    <row r="11" spans="1:8" s="4" customFormat="1" ht="30.75" customHeight="1">
      <c r="A11" s="92"/>
      <c r="B11" s="93" t="s">
        <v>144</v>
      </c>
      <c r="C11" s="94"/>
      <c r="D11" s="95"/>
      <c r="E11" s="96"/>
      <c r="F11" s="96"/>
      <c r="G11" s="95"/>
      <c r="H11" s="97">
        <f>SUM(H3:H8)</f>
        <v>0</v>
      </c>
    </row>
    <row r="12" spans="1:8" s="4" customFormat="1" ht="33" customHeight="1">
      <c r="A12" s="5"/>
      <c r="B12" s="5"/>
      <c r="C12" s="6"/>
      <c r="D12" s="5"/>
      <c r="E12" s="7"/>
      <c r="F12" s="7"/>
    </row>
    <row r="13" spans="1:8" s="4" customFormat="1" ht="16.5">
      <c r="A13" s="12"/>
      <c r="B13" s="5"/>
      <c r="C13" s="16"/>
      <c r="D13" s="6"/>
      <c r="E13" s="5"/>
      <c r="F13" s="7"/>
      <c r="G13" s="7"/>
    </row>
    <row r="14" spans="1:8" s="4" customFormat="1" ht="13.5">
      <c r="D14" s="17"/>
      <c r="F14" s="12"/>
      <c r="G14" s="12"/>
    </row>
    <row r="15" spans="1:8" s="4" customFormat="1" ht="13.5">
      <c r="D15" s="17"/>
      <c r="F15" s="12"/>
      <c r="G15" s="12"/>
    </row>
    <row r="16" spans="1:8" s="4" customFormat="1" ht="13.5">
      <c r="D16" s="17"/>
      <c r="F16" s="12"/>
      <c r="G16" s="12"/>
    </row>
    <row r="17" spans="1:7" s="4" customFormat="1" ht="13.5">
      <c r="D17" s="17"/>
      <c r="F17" s="12"/>
      <c r="G17" s="12"/>
    </row>
    <row r="18" spans="1:7">
      <c r="A18" s="1"/>
      <c r="B18" s="1"/>
      <c r="C18" s="1"/>
      <c r="D18" s="3"/>
      <c r="E18" s="1"/>
      <c r="F18" s="2"/>
      <c r="G18" s="2"/>
    </row>
  </sheetData>
  <mergeCells count="6">
    <mergeCell ref="B8:G8"/>
    <mergeCell ref="B3:G3"/>
    <mergeCell ref="B4:G4"/>
    <mergeCell ref="B5:G5"/>
    <mergeCell ref="B6:G6"/>
    <mergeCell ref="B7:G7"/>
  </mergeCells>
  <pageMargins left="0.7" right="0.7" top="0.75" bottom="0.75" header="0.3" footer="0.3"/>
  <pageSetup paperSize="9" scale="9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A12"/>
  <sheetViews>
    <sheetView zoomScaleNormal="100" workbookViewId="0">
      <selection activeCell="A19" sqref="A19"/>
    </sheetView>
  </sheetViews>
  <sheetFormatPr defaultColWidth="8.7109375" defaultRowHeight="15.75"/>
  <cols>
    <col min="1" max="1" width="127.5703125" style="91" customWidth="1"/>
    <col min="2" max="16384" width="8.7109375" style="91"/>
  </cols>
  <sheetData>
    <row r="1" spans="1:1">
      <c r="A1" s="243" t="s">
        <v>1770</v>
      </c>
    </row>
    <row r="2" spans="1:1">
      <c r="A2" s="244"/>
    </row>
    <row r="3" spans="1:1">
      <c r="A3" s="245"/>
    </row>
    <row r="4" spans="1:1" ht="141.75">
      <c r="A4" s="283" t="s">
        <v>1771</v>
      </c>
    </row>
    <row r="5" spans="1:1" ht="173.25">
      <c r="A5" s="283" t="s">
        <v>1774</v>
      </c>
    </row>
    <row r="6" spans="1:1" ht="193.5" customHeight="1">
      <c r="A6" s="283" t="s">
        <v>1775</v>
      </c>
    </row>
    <row r="7" spans="1:1" ht="126.95" customHeight="1">
      <c r="A7" s="283" t="s">
        <v>501</v>
      </c>
    </row>
    <row r="8" spans="1:1" ht="63">
      <c r="A8" s="283" t="s">
        <v>1776</v>
      </c>
    </row>
    <row r="9" spans="1:1" ht="126">
      <c r="A9" s="835" t="s">
        <v>1777</v>
      </c>
    </row>
    <row r="10" spans="1:1" ht="78.75">
      <c r="A10" s="283" t="s">
        <v>1772</v>
      </c>
    </row>
    <row r="11" spans="1:1" ht="142.5" customHeight="1">
      <c r="A11" s="283" t="s">
        <v>1778</v>
      </c>
    </row>
    <row r="12" spans="1:1" ht="157.5">
      <c r="A12" s="283" t="s">
        <v>1773</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F67"/>
  <sheetViews>
    <sheetView zoomScale="110" zoomScaleNormal="110" workbookViewId="0">
      <selection activeCell="A2" sqref="A2"/>
    </sheetView>
  </sheetViews>
  <sheetFormatPr defaultRowHeight="12.75"/>
  <cols>
    <col min="1" max="1" width="9.42578125" style="794" customWidth="1"/>
    <col min="2" max="2" width="49.85546875" style="795" customWidth="1"/>
    <col min="3" max="3" width="5.5703125" style="796" customWidth="1"/>
    <col min="4" max="5" width="11.28515625" style="797" customWidth="1"/>
    <col min="6" max="6" width="14" style="797" customWidth="1"/>
  </cols>
  <sheetData>
    <row r="1" spans="1:6">
      <c r="A1" s="984" t="s">
        <v>1782</v>
      </c>
      <c r="B1" s="985"/>
      <c r="C1" s="985"/>
      <c r="D1" s="985"/>
      <c r="E1" s="985"/>
      <c r="F1" s="986"/>
    </row>
    <row r="2" spans="1:6" ht="25.5">
      <c r="A2" s="789" t="s">
        <v>1743</v>
      </c>
      <c r="B2" s="790" t="s">
        <v>1744</v>
      </c>
      <c r="C2" s="791" t="s">
        <v>1745</v>
      </c>
      <c r="D2" s="792" t="s">
        <v>1746</v>
      </c>
      <c r="E2" s="793" t="s">
        <v>1747</v>
      </c>
      <c r="F2" s="792" t="s">
        <v>1748</v>
      </c>
    </row>
    <row r="4" spans="1:6" ht="27">
      <c r="A4" s="848" t="s">
        <v>1783</v>
      </c>
      <c r="B4" s="849"/>
      <c r="C4" s="813"/>
      <c r="D4" s="814"/>
      <c r="E4" s="814"/>
      <c r="F4" s="814"/>
    </row>
    <row r="5" spans="1:6" ht="66" customHeight="1">
      <c r="A5" s="850"/>
      <c r="B5" s="987" t="s">
        <v>2120</v>
      </c>
      <c r="C5" s="987"/>
      <c r="D5" s="987"/>
      <c r="E5" s="987"/>
      <c r="F5" s="987"/>
    </row>
    <row r="6" spans="1:6">
      <c r="B6" s="798"/>
    </row>
    <row r="7" spans="1:6">
      <c r="A7" s="799" t="s">
        <v>509</v>
      </c>
      <c r="B7" s="800" t="s">
        <v>373</v>
      </c>
      <c r="C7" s="799"/>
      <c r="D7" s="801"/>
      <c r="E7" s="801"/>
      <c r="F7" s="801"/>
    </row>
    <row r="8" spans="1:6">
      <c r="B8" s="798"/>
      <c r="C8" s="802"/>
      <c r="E8" s="803"/>
    </row>
    <row r="9" spans="1:6">
      <c r="A9" s="824" t="s">
        <v>1784</v>
      </c>
      <c r="B9" s="825" t="s">
        <v>1785</v>
      </c>
      <c r="C9" s="826" t="s">
        <v>463</v>
      </c>
      <c r="D9" s="827">
        <v>60</v>
      </c>
      <c r="E9" s="827">
        <v>0</v>
      </c>
      <c r="F9" s="827">
        <f>ROUND((D9*E9),2)</f>
        <v>0</v>
      </c>
    </row>
    <row r="10" spans="1:6" ht="105.95" customHeight="1">
      <c r="A10" s="809"/>
      <c r="B10" s="828" t="s">
        <v>1786</v>
      </c>
      <c r="C10" s="802"/>
      <c r="D10" s="810"/>
      <c r="E10" s="810"/>
      <c r="F10" s="810"/>
    </row>
    <row r="11" spans="1:6">
      <c r="B11" s="798"/>
      <c r="C11" s="802"/>
      <c r="E11" s="803"/>
    </row>
    <row r="12" spans="1:6">
      <c r="A12" s="824" t="s">
        <v>1787</v>
      </c>
      <c r="B12" s="825" t="s">
        <v>1788</v>
      </c>
      <c r="C12" s="826" t="s">
        <v>463</v>
      </c>
      <c r="D12" s="827">
        <v>8870</v>
      </c>
      <c r="E12" s="827">
        <v>0</v>
      </c>
      <c r="F12" s="827">
        <f>ROUND((D12*E12),2)</f>
        <v>0</v>
      </c>
    </row>
    <row r="13" spans="1:6" ht="122.45" customHeight="1">
      <c r="A13" s="809"/>
      <c r="B13" s="828" t="s">
        <v>1789</v>
      </c>
      <c r="C13" s="802"/>
      <c r="D13" s="810"/>
      <c r="E13" s="810"/>
      <c r="F13" s="810"/>
    </row>
    <row r="14" spans="1:6">
      <c r="A14" s="809"/>
      <c r="B14" s="851"/>
      <c r="C14" s="829"/>
      <c r="D14" s="810"/>
      <c r="E14" s="810"/>
      <c r="F14" s="810"/>
    </row>
    <row r="15" spans="1:6">
      <c r="A15" s="824" t="s">
        <v>1790</v>
      </c>
      <c r="B15" s="825" t="s">
        <v>1791</v>
      </c>
      <c r="C15" s="796" t="s">
        <v>822</v>
      </c>
      <c r="D15" s="827">
        <v>1</v>
      </c>
      <c r="E15" s="827">
        <v>0</v>
      </c>
      <c r="F15" s="827">
        <f>ROUND((D15*E15),2)</f>
        <v>0</v>
      </c>
    </row>
    <row r="16" spans="1:6" ht="178.5">
      <c r="A16" s="809"/>
      <c r="B16" s="907" t="s">
        <v>2155</v>
      </c>
      <c r="C16" s="829"/>
      <c r="D16" s="810"/>
      <c r="E16" s="810"/>
      <c r="F16" s="810"/>
    </row>
    <row r="17" spans="1:6">
      <c r="A17" s="809"/>
      <c r="B17" s="851"/>
      <c r="C17" s="802"/>
      <c r="D17" s="810"/>
      <c r="E17" s="810"/>
      <c r="F17" s="810"/>
    </row>
    <row r="18" spans="1:6">
      <c r="A18" s="809"/>
      <c r="B18" s="851"/>
      <c r="C18" s="829"/>
      <c r="D18" s="810"/>
      <c r="E18" s="810"/>
      <c r="F18" s="810"/>
    </row>
    <row r="19" spans="1:6">
      <c r="A19" s="830" t="s">
        <v>509</v>
      </c>
      <c r="B19" s="831" t="s">
        <v>1792</v>
      </c>
      <c r="C19" s="832"/>
      <c r="D19" s="833"/>
      <c r="E19" s="834"/>
      <c r="F19" s="833">
        <f>SUM(F9:F18)</f>
        <v>0</v>
      </c>
    </row>
    <row r="20" spans="1:6">
      <c r="B20" s="798"/>
    </row>
    <row r="21" spans="1:6">
      <c r="B21" s="798"/>
    </row>
    <row r="22" spans="1:6">
      <c r="A22" s="799" t="s">
        <v>512</v>
      </c>
      <c r="B22" s="800" t="s">
        <v>1793</v>
      </c>
      <c r="C22" s="799"/>
      <c r="D22" s="801"/>
      <c r="E22" s="801"/>
      <c r="F22" s="801"/>
    </row>
    <row r="23" spans="1:6">
      <c r="B23" s="798"/>
      <c r="C23" s="802"/>
      <c r="E23" s="803"/>
    </row>
    <row r="24" spans="1:6">
      <c r="A24" s="824" t="s">
        <v>1794</v>
      </c>
      <c r="B24" s="825" t="s">
        <v>1795</v>
      </c>
      <c r="C24" s="826" t="s">
        <v>463</v>
      </c>
      <c r="D24" s="827">
        <v>8870</v>
      </c>
      <c r="E24" s="827">
        <v>0</v>
      </c>
      <c r="F24" s="827">
        <f>ROUND((D24*E24),2)</f>
        <v>0</v>
      </c>
    </row>
    <row r="25" spans="1:6" ht="68.099999999999994" customHeight="1">
      <c r="A25" s="809"/>
      <c r="B25" s="828" t="s">
        <v>1796</v>
      </c>
      <c r="C25" s="807"/>
      <c r="D25" s="810"/>
      <c r="E25" s="810"/>
      <c r="F25" s="810"/>
    </row>
    <row r="26" spans="1:6">
      <c r="A26" s="809"/>
      <c r="B26" s="851"/>
      <c r="C26" s="829"/>
      <c r="D26" s="810"/>
      <c r="E26" s="810"/>
      <c r="F26" s="810"/>
    </row>
    <row r="27" spans="1:6">
      <c r="A27" s="852" t="s">
        <v>1797</v>
      </c>
      <c r="B27" s="853" t="s">
        <v>1798</v>
      </c>
      <c r="C27" s="854" t="s">
        <v>463</v>
      </c>
      <c r="D27" s="855">
        <v>8870</v>
      </c>
      <c r="E27" s="855">
        <v>0</v>
      </c>
      <c r="F27" s="855">
        <f>ROUND((D27*E27),2)</f>
        <v>0</v>
      </c>
    </row>
    <row r="28" spans="1:6">
      <c r="A28" s="816"/>
      <c r="B28" s="856" t="s">
        <v>1799</v>
      </c>
      <c r="C28" s="857"/>
      <c r="D28" s="819"/>
      <c r="E28" s="819"/>
      <c r="F28" s="819"/>
    </row>
    <row r="29" spans="1:6">
      <c r="A29" s="820"/>
      <c r="B29" s="858"/>
      <c r="C29" s="859"/>
      <c r="D29" s="823"/>
      <c r="E29" s="823"/>
      <c r="F29" s="823"/>
    </row>
    <row r="30" spans="1:6">
      <c r="A30" s="852" t="s">
        <v>1800</v>
      </c>
      <c r="B30" s="853" t="s">
        <v>1801</v>
      </c>
      <c r="C30" s="854" t="s">
        <v>463</v>
      </c>
      <c r="D30" s="855">
        <v>8870</v>
      </c>
      <c r="E30" s="855">
        <v>0</v>
      </c>
      <c r="F30" s="855">
        <f>ROUND((D30*E30),2)</f>
        <v>0</v>
      </c>
    </row>
    <row r="31" spans="1:6" ht="63.75">
      <c r="A31" s="820"/>
      <c r="B31" s="856" t="s">
        <v>1802</v>
      </c>
      <c r="C31" s="822"/>
      <c r="D31" s="823"/>
      <c r="E31" s="823"/>
      <c r="F31" s="823"/>
    </row>
    <row r="32" spans="1:6">
      <c r="A32" s="820"/>
      <c r="B32" s="858"/>
      <c r="C32" s="859"/>
      <c r="D32" s="823"/>
      <c r="E32" s="823"/>
      <c r="F32" s="823"/>
    </row>
    <row r="33" spans="1:6">
      <c r="A33" s="852" t="s">
        <v>1803</v>
      </c>
      <c r="B33" s="853" t="s">
        <v>1804</v>
      </c>
      <c r="C33" s="854" t="s">
        <v>1805</v>
      </c>
      <c r="D33" s="855">
        <v>200</v>
      </c>
      <c r="E33" s="855">
        <v>0</v>
      </c>
      <c r="F33" s="855">
        <f>ROUND((D33*E33),2)</f>
        <v>0</v>
      </c>
    </row>
    <row r="34" spans="1:6" ht="38.25">
      <c r="A34" s="816"/>
      <c r="B34" s="856" t="s">
        <v>1806</v>
      </c>
      <c r="C34" s="857"/>
      <c r="D34" s="819"/>
      <c r="E34" s="819"/>
      <c r="F34" s="819"/>
    </row>
    <row r="35" spans="1:6">
      <c r="A35" s="820"/>
      <c r="B35" s="858"/>
      <c r="C35" s="859"/>
      <c r="D35" s="823"/>
      <c r="E35" s="823"/>
      <c r="F35" s="823"/>
    </row>
    <row r="36" spans="1:6">
      <c r="A36" s="811" t="s">
        <v>1807</v>
      </c>
      <c r="B36" s="812" t="s">
        <v>1808</v>
      </c>
      <c r="C36" s="854" t="s">
        <v>463</v>
      </c>
      <c r="D36" s="855">
        <v>8870</v>
      </c>
      <c r="E36" s="855">
        <v>0</v>
      </c>
      <c r="F36" s="855">
        <f>ROUND((D36*E36),2)</f>
        <v>0</v>
      </c>
    </row>
    <row r="37" spans="1:6" ht="38.25">
      <c r="A37" s="860"/>
      <c r="B37" s="817" t="s">
        <v>1809</v>
      </c>
      <c r="C37" s="818"/>
      <c r="D37" s="861"/>
      <c r="E37" s="815"/>
      <c r="F37" s="860"/>
    </row>
    <row r="38" spans="1:6">
      <c r="A38" s="862"/>
      <c r="B38" s="863"/>
      <c r="C38" s="822"/>
      <c r="D38" s="864"/>
      <c r="E38" s="865"/>
      <c r="F38" s="862"/>
    </row>
    <row r="39" spans="1:6">
      <c r="A39" s="811" t="s">
        <v>1810</v>
      </c>
      <c r="B39" s="812" t="s">
        <v>1811</v>
      </c>
      <c r="C39" s="854" t="s">
        <v>822</v>
      </c>
      <c r="D39" s="855">
        <v>1</v>
      </c>
      <c r="E39" s="855">
        <v>0</v>
      </c>
      <c r="F39" s="855">
        <f>ROUND((D39*E39),2)</f>
        <v>0</v>
      </c>
    </row>
    <row r="40" spans="1:6" ht="25.5">
      <c r="A40" s="860"/>
      <c r="B40" s="817" t="s">
        <v>1812</v>
      </c>
      <c r="C40" s="818"/>
      <c r="D40" s="861"/>
      <c r="E40" s="815"/>
      <c r="F40" s="860"/>
    </row>
    <row r="41" spans="1:6">
      <c r="A41" s="860"/>
      <c r="B41" s="817"/>
      <c r="C41" s="818"/>
      <c r="D41" s="861"/>
      <c r="E41" s="815"/>
      <c r="F41" s="860"/>
    </row>
    <row r="42" spans="1:6">
      <c r="A42" s="811" t="s">
        <v>1813</v>
      </c>
      <c r="B42" s="812" t="s">
        <v>1814</v>
      </c>
      <c r="C42" s="854" t="s">
        <v>822</v>
      </c>
      <c r="D42" s="855">
        <v>1</v>
      </c>
      <c r="E42" s="855">
        <v>0</v>
      </c>
      <c r="F42" s="855">
        <f>ROUND((D42*E42),2)</f>
        <v>0</v>
      </c>
    </row>
    <row r="43" spans="1:6" ht="25.5">
      <c r="A43" s="860"/>
      <c r="B43" s="817" t="s">
        <v>1815</v>
      </c>
      <c r="C43" s="818"/>
      <c r="D43" s="861"/>
      <c r="E43" s="815"/>
      <c r="F43" s="860"/>
    </row>
    <row r="44" spans="1:6">
      <c r="A44" s="862"/>
      <c r="B44" s="863"/>
      <c r="C44" s="822"/>
      <c r="D44" s="864"/>
      <c r="E44" s="865"/>
      <c r="F44" s="862"/>
    </row>
    <row r="45" spans="1:6">
      <c r="A45" s="811" t="s">
        <v>1816</v>
      </c>
      <c r="B45" s="812" t="s">
        <v>1817</v>
      </c>
      <c r="C45" s="854" t="s">
        <v>0</v>
      </c>
      <c r="D45" s="855">
        <v>400</v>
      </c>
      <c r="E45" s="855">
        <v>0</v>
      </c>
      <c r="F45" s="855">
        <f>ROUND((D45*E45),2)</f>
        <v>0</v>
      </c>
    </row>
    <row r="46" spans="1:6" ht="51">
      <c r="A46" s="860"/>
      <c r="B46" s="817" t="s">
        <v>1818</v>
      </c>
      <c r="C46" s="818"/>
      <c r="D46" s="861"/>
      <c r="E46" s="815"/>
      <c r="F46" s="860"/>
    </row>
    <row r="47" spans="1:6">
      <c r="A47" s="860"/>
      <c r="B47" s="817"/>
      <c r="C47" s="818"/>
      <c r="D47" s="861"/>
      <c r="E47" s="815"/>
      <c r="F47" s="860"/>
    </row>
    <row r="48" spans="1:6">
      <c r="A48" s="811" t="s">
        <v>1819</v>
      </c>
      <c r="B48" s="812" t="s">
        <v>1820</v>
      </c>
      <c r="C48" s="854" t="s">
        <v>0</v>
      </c>
      <c r="D48" s="855">
        <v>750</v>
      </c>
      <c r="E48" s="855">
        <v>0</v>
      </c>
      <c r="F48" s="855">
        <f>ROUND((D48*E48),2)</f>
        <v>0</v>
      </c>
    </row>
    <row r="49" spans="1:6" ht="89.25">
      <c r="A49" s="860"/>
      <c r="B49" s="817" t="s">
        <v>1821</v>
      </c>
      <c r="C49" s="818"/>
      <c r="D49" s="861"/>
      <c r="E49" s="815"/>
      <c r="F49" s="860"/>
    </row>
    <row r="50" spans="1:6">
      <c r="A50" s="860"/>
      <c r="B50" s="817"/>
      <c r="C50" s="818"/>
      <c r="D50" s="861"/>
      <c r="E50" s="815"/>
      <c r="F50" s="860"/>
    </row>
    <row r="51" spans="1:6">
      <c r="A51" s="811" t="s">
        <v>2137</v>
      </c>
      <c r="B51" s="804" t="s">
        <v>526</v>
      </c>
      <c r="C51" s="796" t="s">
        <v>811</v>
      </c>
      <c r="D51" s="855">
        <v>100</v>
      </c>
      <c r="E51" s="855">
        <v>0</v>
      </c>
      <c r="F51" s="855">
        <f>ROUND((D51*E51),2)</f>
        <v>0</v>
      </c>
    </row>
    <row r="52" spans="1:6" ht="116.1" customHeight="1">
      <c r="A52" s="860"/>
      <c r="B52" s="817" t="s">
        <v>2140</v>
      </c>
      <c r="C52" s="807"/>
      <c r="D52" s="861"/>
      <c r="E52" s="815"/>
      <c r="F52" s="860"/>
    </row>
    <row r="53" spans="1:6" ht="12" customHeight="1">
      <c r="A53" s="862"/>
      <c r="B53" s="863"/>
      <c r="C53" s="822"/>
      <c r="D53" s="864"/>
      <c r="E53" s="865"/>
      <c r="F53" s="862"/>
    </row>
    <row r="54" spans="1:6" ht="10.5" customHeight="1">
      <c r="A54" s="862"/>
      <c r="B54" s="863"/>
      <c r="C54" s="822"/>
      <c r="D54" s="864"/>
      <c r="E54" s="865"/>
      <c r="F54" s="862"/>
    </row>
    <row r="55" spans="1:6">
      <c r="A55" s="866"/>
      <c r="B55" s="863"/>
      <c r="C55" s="822"/>
      <c r="D55" s="864"/>
      <c r="E55" s="865"/>
      <c r="F55" s="867"/>
    </row>
    <row r="56" spans="1:6">
      <c r="A56" s="868" t="s">
        <v>512</v>
      </c>
      <c r="B56" s="869" t="s">
        <v>1822</v>
      </c>
      <c r="C56" s="870"/>
      <c r="D56" s="871"/>
      <c r="E56" s="872"/>
      <c r="F56" s="871">
        <f>SUM(F24:F55)</f>
        <v>0</v>
      </c>
    </row>
    <row r="57" spans="1:6">
      <c r="A57" s="866"/>
      <c r="B57" s="863"/>
      <c r="C57" s="873"/>
      <c r="D57" s="867"/>
      <c r="E57" s="867"/>
      <c r="F57" s="867"/>
    </row>
    <row r="58" spans="1:6">
      <c r="A58" s="877"/>
      <c r="B58" s="878"/>
      <c r="C58" s="818"/>
      <c r="D58" s="861"/>
      <c r="E58" s="879"/>
      <c r="F58" s="861"/>
    </row>
    <row r="59" spans="1:6">
      <c r="A59" s="875" t="s">
        <v>538</v>
      </c>
      <c r="B59" s="874" t="s">
        <v>1823</v>
      </c>
      <c r="C59" s="875"/>
      <c r="D59" s="876"/>
      <c r="E59" s="876"/>
      <c r="F59" s="876"/>
    </row>
    <row r="60" spans="1:6">
      <c r="A60" s="877"/>
      <c r="B60" s="878"/>
      <c r="C60" s="818"/>
      <c r="D60" s="861"/>
      <c r="E60" s="879"/>
      <c r="F60" s="861"/>
    </row>
    <row r="61" spans="1:6">
      <c r="A61" s="880" t="str">
        <f>A19</f>
        <v>01.01.</v>
      </c>
      <c r="B61" s="881" t="str">
        <f>B19</f>
        <v xml:space="preserve">UKUPNO PRIPREMNI RADOVI </v>
      </c>
      <c r="C61" s="882"/>
      <c r="D61" s="883"/>
      <c r="E61" s="884"/>
      <c r="F61" s="883">
        <f>F19</f>
        <v>0</v>
      </c>
    </row>
    <row r="62" spans="1:6">
      <c r="A62" s="880"/>
      <c r="B62" s="881"/>
      <c r="C62" s="882"/>
      <c r="D62" s="883"/>
      <c r="E62" s="884"/>
      <c r="F62" s="883"/>
    </row>
    <row r="63" spans="1:6">
      <c r="A63" s="880" t="str">
        <f>A56</f>
        <v>01.02.</v>
      </c>
      <c r="B63" s="881" t="str">
        <f>B56</f>
        <v>UKUPNO RADOVI NA TRAVNJAKU</v>
      </c>
      <c r="C63" s="882"/>
      <c r="D63" s="883"/>
      <c r="E63" s="884"/>
      <c r="F63" s="883">
        <f>F56</f>
        <v>0</v>
      </c>
    </row>
    <row r="64" spans="1:6">
      <c r="A64" s="880"/>
      <c r="B64" s="881"/>
      <c r="C64" s="882"/>
      <c r="D64" s="883"/>
      <c r="E64" s="884"/>
      <c r="F64" s="883"/>
    </row>
    <row r="65" spans="1:6">
      <c r="A65" s="868" t="s">
        <v>538</v>
      </c>
      <c r="B65" s="869" t="s">
        <v>1824</v>
      </c>
      <c r="C65" s="870"/>
      <c r="D65" s="871"/>
      <c r="E65" s="872"/>
      <c r="F65" s="871">
        <f>SUM(F60:F64)</f>
        <v>0</v>
      </c>
    </row>
    <row r="66" spans="1:6">
      <c r="A66" s="811"/>
      <c r="B66" s="878"/>
      <c r="C66" s="813"/>
      <c r="D66" s="814"/>
      <c r="E66" s="814"/>
      <c r="F66" s="814"/>
    </row>
    <row r="67" spans="1:6">
      <c r="A67" s="811"/>
      <c r="B67" s="878"/>
      <c r="C67" s="813"/>
      <c r="D67" s="814"/>
      <c r="E67" s="814"/>
      <c r="F67" s="814"/>
    </row>
  </sheetData>
  <mergeCells count="2">
    <mergeCell ref="A1:F1"/>
    <mergeCell ref="B5:F5"/>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F118"/>
  <sheetViews>
    <sheetView zoomScale="115" zoomScaleNormal="115" workbookViewId="0">
      <selection sqref="A1:F1"/>
    </sheetView>
  </sheetViews>
  <sheetFormatPr defaultRowHeight="12.75"/>
  <cols>
    <col min="1" max="1" width="9.42578125" style="794" customWidth="1"/>
    <col min="2" max="2" width="49.85546875" style="795" customWidth="1"/>
    <col min="3" max="3" width="5.5703125" style="796" customWidth="1"/>
    <col min="4" max="5" width="11.28515625" style="797" customWidth="1"/>
    <col min="6" max="6" width="14" style="797" customWidth="1"/>
  </cols>
  <sheetData>
    <row r="1" spans="1:6">
      <c r="A1" s="984" t="s">
        <v>1825</v>
      </c>
      <c r="B1" s="985"/>
      <c r="C1" s="985"/>
      <c r="D1" s="985"/>
      <c r="E1" s="985"/>
      <c r="F1" s="986"/>
    </row>
    <row r="2" spans="1:6" ht="25.5">
      <c r="A2" s="789" t="s">
        <v>1743</v>
      </c>
      <c r="B2" s="791" t="s">
        <v>1744</v>
      </c>
      <c r="C2" s="791" t="s">
        <v>1745</v>
      </c>
      <c r="D2" s="792" t="s">
        <v>1746</v>
      </c>
      <c r="E2" s="793" t="s">
        <v>1747</v>
      </c>
      <c r="F2" s="792" t="s">
        <v>1748</v>
      </c>
    </row>
    <row r="4" spans="1:6">
      <c r="B4" s="798"/>
    </row>
    <row r="5" spans="1:6">
      <c r="A5" s="799" t="s">
        <v>531</v>
      </c>
      <c r="B5" s="800" t="s">
        <v>1826</v>
      </c>
      <c r="C5" s="799"/>
      <c r="D5" s="801"/>
      <c r="E5" s="801"/>
      <c r="F5" s="801"/>
    </row>
    <row r="6" spans="1:6">
      <c r="B6" s="798"/>
      <c r="C6" s="802"/>
      <c r="E6" s="803"/>
    </row>
    <row r="7" spans="1:6">
      <c r="A7" s="824" t="s">
        <v>1827</v>
      </c>
      <c r="B7" s="825" t="s">
        <v>1828</v>
      </c>
      <c r="C7" s="826" t="s">
        <v>1829</v>
      </c>
      <c r="D7" s="827">
        <v>1</v>
      </c>
      <c r="E7" s="827">
        <v>0</v>
      </c>
      <c r="F7" s="827">
        <f>ROUND((D7*E7),2)</f>
        <v>0</v>
      </c>
    </row>
    <row r="8" spans="1:6" ht="25.5">
      <c r="A8" s="809"/>
      <c r="B8" s="828" t="s">
        <v>1830</v>
      </c>
      <c r="C8" s="802"/>
      <c r="D8" s="810"/>
      <c r="E8" s="810"/>
      <c r="F8" s="810"/>
    </row>
    <row r="9" spans="1:6">
      <c r="A9" s="809"/>
      <c r="B9" s="851"/>
      <c r="C9" s="829"/>
      <c r="D9" s="810"/>
      <c r="E9" s="810"/>
      <c r="F9" s="810"/>
    </row>
    <row r="10" spans="1:6">
      <c r="A10" s="824" t="s">
        <v>1831</v>
      </c>
      <c r="B10" s="825" t="s">
        <v>1832</v>
      </c>
      <c r="C10" s="796" t="s">
        <v>183</v>
      </c>
      <c r="D10" s="827">
        <v>740</v>
      </c>
      <c r="E10" s="827">
        <v>0</v>
      </c>
      <c r="F10" s="827">
        <f>ROUND((D10*E10),2)</f>
        <v>0</v>
      </c>
    </row>
    <row r="11" spans="1:6" ht="104.45" customHeight="1">
      <c r="A11" s="809"/>
      <c r="B11" s="907" t="s">
        <v>2124</v>
      </c>
      <c r="C11" s="829"/>
      <c r="D11" s="810"/>
      <c r="E11" s="810"/>
      <c r="F11" s="810"/>
    </row>
    <row r="12" spans="1:6">
      <c r="A12" s="809"/>
      <c r="B12" s="851"/>
      <c r="C12" s="802"/>
      <c r="D12" s="810"/>
      <c r="E12" s="810"/>
      <c r="F12" s="810"/>
    </row>
    <row r="13" spans="1:6">
      <c r="A13" s="830" t="s">
        <v>531</v>
      </c>
      <c r="B13" s="831" t="s">
        <v>1833</v>
      </c>
      <c r="C13" s="832"/>
      <c r="D13" s="833"/>
      <c r="E13" s="834"/>
      <c r="F13" s="833">
        <f>SUM(F7:F12)</f>
        <v>0</v>
      </c>
    </row>
    <row r="14" spans="1:6">
      <c r="B14" s="798"/>
    </row>
    <row r="15" spans="1:6">
      <c r="B15" s="798"/>
    </row>
    <row r="16" spans="1:6">
      <c r="A16" s="799" t="s">
        <v>533</v>
      </c>
      <c r="B16" s="800" t="s">
        <v>296</v>
      </c>
      <c r="C16" s="799"/>
      <c r="D16" s="801"/>
      <c r="E16" s="801"/>
      <c r="F16" s="801"/>
    </row>
    <row r="17" spans="1:6">
      <c r="B17" s="798"/>
      <c r="C17" s="802"/>
      <c r="E17" s="803"/>
    </row>
    <row r="18" spans="1:6">
      <c r="A18" s="824" t="s">
        <v>1834</v>
      </c>
      <c r="B18" s="825" t="s">
        <v>1835</v>
      </c>
      <c r="C18" s="826" t="s">
        <v>811</v>
      </c>
      <c r="D18" s="827">
        <v>110</v>
      </c>
      <c r="E18" s="827">
        <v>0</v>
      </c>
      <c r="F18" s="827">
        <f>ROUND((D18*E18),2)</f>
        <v>0</v>
      </c>
    </row>
    <row r="19" spans="1:6" ht="102">
      <c r="A19" s="809"/>
      <c r="B19" s="907" t="s">
        <v>2122</v>
      </c>
      <c r="C19" s="807"/>
      <c r="D19" s="810"/>
      <c r="E19" s="810"/>
      <c r="F19" s="810"/>
    </row>
    <row r="20" spans="1:6">
      <c r="A20" s="809"/>
      <c r="B20" s="851"/>
      <c r="C20" s="829"/>
      <c r="D20" s="810"/>
      <c r="E20" s="810"/>
      <c r="F20" s="810"/>
    </row>
    <row r="21" spans="1:6">
      <c r="A21" s="824" t="s">
        <v>1836</v>
      </c>
      <c r="B21" s="825" t="s">
        <v>1837</v>
      </c>
      <c r="C21" s="826" t="s">
        <v>811</v>
      </c>
      <c r="D21" s="827">
        <v>42</v>
      </c>
      <c r="E21" s="827">
        <v>0</v>
      </c>
      <c r="F21" s="827">
        <f>ROUND((D21*E21),2)</f>
        <v>0</v>
      </c>
    </row>
    <row r="22" spans="1:6" ht="54" customHeight="1">
      <c r="A22" s="809"/>
      <c r="B22" s="907" t="s">
        <v>2121</v>
      </c>
      <c r="C22" s="829"/>
      <c r="D22" s="810"/>
      <c r="E22" s="810"/>
      <c r="F22" s="810"/>
    </row>
    <row r="23" spans="1:6">
      <c r="A23" s="809"/>
      <c r="B23" s="828"/>
      <c r="C23" s="829"/>
      <c r="D23" s="810"/>
      <c r="E23" s="810"/>
      <c r="F23" s="810"/>
    </row>
    <row r="24" spans="1:6">
      <c r="A24" s="824" t="s">
        <v>1838</v>
      </c>
      <c r="B24" s="825" t="s">
        <v>1839</v>
      </c>
      <c r="C24" s="826" t="s">
        <v>811</v>
      </c>
      <c r="D24" s="827">
        <v>22.5</v>
      </c>
      <c r="E24" s="827">
        <v>0</v>
      </c>
      <c r="F24" s="827">
        <f>ROUND((D24*E24),2)</f>
        <v>0</v>
      </c>
    </row>
    <row r="25" spans="1:6" ht="53.1" customHeight="1">
      <c r="A25" s="809"/>
      <c r="B25" s="907" t="s">
        <v>2123</v>
      </c>
      <c r="C25" s="829"/>
      <c r="D25" s="810"/>
      <c r="E25" s="810"/>
      <c r="F25" s="810"/>
    </row>
    <row r="26" spans="1:6">
      <c r="A26" s="809"/>
      <c r="B26" s="828"/>
      <c r="C26" s="829"/>
      <c r="D26" s="810"/>
      <c r="E26" s="810"/>
      <c r="F26" s="810"/>
    </row>
    <row r="27" spans="1:6">
      <c r="A27" s="824" t="s">
        <v>1840</v>
      </c>
      <c r="B27" s="825" t="s">
        <v>1841</v>
      </c>
      <c r="C27" s="826" t="s">
        <v>811</v>
      </c>
      <c r="D27" s="827">
        <v>58</v>
      </c>
      <c r="E27" s="827">
        <v>0</v>
      </c>
      <c r="F27" s="827">
        <f>ROUND((D27*E27),2)</f>
        <v>0</v>
      </c>
    </row>
    <row r="28" spans="1:6" ht="51">
      <c r="A28" s="809"/>
      <c r="B28" s="828" t="s">
        <v>1842</v>
      </c>
      <c r="C28" s="807"/>
      <c r="D28" s="810"/>
      <c r="E28" s="810"/>
      <c r="F28" s="810"/>
    </row>
    <row r="29" spans="1:6">
      <c r="A29" s="809"/>
      <c r="B29" s="851"/>
      <c r="C29" s="829"/>
      <c r="D29" s="810"/>
      <c r="E29" s="810"/>
      <c r="F29" s="810"/>
    </row>
    <row r="30" spans="1:6">
      <c r="A30" s="824" t="s">
        <v>1843</v>
      </c>
      <c r="B30" s="825" t="s">
        <v>1844</v>
      </c>
      <c r="C30" s="826" t="s">
        <v>811</v>
      </c>
      <c r="D30" s="827">
        <f>D18+D21-D27+D24</f>
        <v>116.5</v>
      </c>
      <c r="E30" s="827">
        <v>0</v>
      </c>
      <c r="F30" s="827">
        <f>ROUND((D30*E30),2)</f>
        <v>0</v>
      </c>
    </row>
    <row r="31" spans="1:6" ht="95.1" customHeight="1">
      <c r="A31" s="809"/>
      <c r="B31" s="907" t="s">
        <v>2125</v>
      </c>
      <c r="C31" s="829"/>
      <c r="D31" s="810"/>
      <c r="E31" s="810"/>
      <c r="F31" s="810"/>
    </row>
    <row r="32" spans="1:6">
      <c r="A32" s="809"/>
      <c r="B32" s="828"/>
      <c r="C32" s="829"/>
      <c r="D32" s="810"/>
      <c r="E32" s="810"/>
      <c r="F32" s="810"/>
    </row>
    <row r="33" spans="1:6">
      <c r="A33" s="794" t="s">
        <v>1845</v>
      </c>
      <c r="B33" s="804" t="s">
        <v>526</v>
      </c>
      <c r="C33" s="796" t="s">
        <v>811</v>
      </c>
      <c r="D33" s="827">
        <f>D18+D21-D30+6.5</f>
        <v>42</v>
      </c>
      <c r="E33" s="827">
        <v>0</v>
      </c>
      <c r="F33" s="827">
        <f>ROUND((D33*E33),2)</f>
        <v>0</v>
      </c>
    </row>
    <row r="34" spans="1:6" ht="102">
      <c r="A34" s="805"/>
      <c r="B34" s="806" t="s">
        <v>1846</v>
      </c>
      <c r="C34" s="807"/>
      <c r="D34" s="808"/>
      <c r="E34" s="803"/>
      <c r="F34" s="805"/>
    </row>
    <row r="35" spans="1:6">
      <c r="B35" s="798"/>
      <c r="C35" s="802"/>
      <c r="D35" s="837"/>
      <c r="E35" s="803"/>
    </row>
    <row r="36" spans="1:6">
      <c r="A36" s="830" t="s">
        <v>533</v>
      </c>
      <c r="B36" s="831" t="s">
        <v>542</v>
      </c>
      <c r="C36" s="832"/>
      <c r="D36" s="833"/>
      <c r="E36" s="834"/>
      <c r="F36" s="833">
        <f>SUM(F18:F33)</f>
        <v>0</v>
      </c>
    </row>
    <row r="37" spans="1:6">
      <c r="B37" s="798"/>
    </row>
    <row r="38" spans="1:6">
      <c r="A38" s="886" t="s">
        <v>535</v>
      </c>
      <c r="B38" s="800" t="s">
        <v>1847</v>
      </c>
      <c r="C38" s="799"/>
      <c r="D38" s="801"/>
      <c r="E38" s="801"/>
      <c r="F38" s="801"/>
    </row>
    <row r="39" spans="1:6">
      <c r="B39" s="798"/>
      <c r="C39" s="802"/>
      <c r="E39" s="803"/>
    </row>
    <row r="40" spans="1:6">
      <c r="A40" s="794" t="s">
        <v>1848</v>
      </c>
      <c r="B40" s="804" t="s">
        <v>1849</v>
      </c>
      <c r="C40" s="796" t="s">
        <v>1</v>
      </c>
      <c r="D40" s="797">
        <v>1</v>
      </c>
      <c r="E40" s="803">
        <v>0</v>
      </c>
      <c r="F40" s="797">
        <f>ROUND((D40*E40),2)</f>
        <v>0</v>
      </c>
    </row>
    <row r="41" spans="1:6" ht="357">
      <c r="B41" s="806" t="s">
        <v>1850</v>
      </c>
      <c r="C41" s="802"/>
      <c r="D41" s="837"/>
      <c r="E41" s="803"/>
    </row>
    <row r="42" spans="1:6">
      <c r="B42" s="798"/>
      <c r="C42" s="802"/>
      <c r="D42" s="837"/>
      <c r="E42" s="803"/>
    </row>
    <row r="43" spans="1:6">
      <c r="A43" s="830" t="s">
        <v>535</v>
      </c>
      <c r="B43" s="831" t="s">
        <v>1851</v>
      </c>
      <c r="C43" s="832"/>
      <c r="D43" s="833"/>
      <c r="E43" s="834"/>
      <c r="F43" s="833">
        <f>SUM(F40:F42)</f>
        <v>0</v>
      </c>
    </row>
    <row r="44" spans="1:6">
      <c r="B44" s="798"/>
    </row>
    <row r="45" spans="1:6">
      <c r="B45" s="798"/>
    </row>
    <row r="46" spans="1:6">
      <c r="A46" s="800" t="s">
        <v>536</v>
      </c>
      <c r="B46" s="800" t="s">
        <v>1852</v>
      </c>
      <c r="C46" s="799"/>
      <c r="D46" s="801"/>
      <c r="E46" s="801"/>
      <c r="F46" s="801"/>
    </row>
    <row r="47" spans="1:6">
      <c r="B47" s="798"/>
      <c r="C47" s="802"/>
      <c r="E47" s="803"/>
    </row>
    <row r="48" spans="1:6">
      <c r="A48" s="794" t="s">
        <v>1853</v>
      </c>
      <c r="B48" s="804" t="s">
        <v>1854</v>
      </c>
      <c r="C48" s="796" t="s">
        <v>183</v>
      </c>
      <c r="D48" s="797">
        <v>850</v>
      </c>
      <c r="E48" s="803">
        <v>0</v>
      </c>
      <c r="F48" s="797">
        <f>ROUND((D48*E48),2)</f>
        <v>0</v>
      </c>
    </row>
    <row r="49" spans="1:6" ht="119.45" customHeight="1">
      <c r="B49" s="806" t="s">
        <v>1855</v>
      </c>
      <c r="C49" s="807"/>
      <c r="D49" s="808"/>
      <c r="E49" s="803"/>
    </row>
    <row r="50" spans="1:6">
      <c r="B50" s="798"/>
      <c r="C50" s="802"/>
      <c r="D50" s="837"/>
      <c r="E50" s="838"/>
      <c r="F50" s="837"/>
    </row>
    <row r="51" spans="1:6">
      <c r="A51" s="794" t="s">
        <v>1856</v>
      </c>
      <c r="B51" s="804" t="s">
        <v>1857</v>
      </c>
      <c r="C51" s="796" t="s">
        <v>183</v>
      </c>
      <c r="D51" s="797">
        <v>750</v>
      </c>
      <c r="E51" s="803">
        <v>0</v>
      </c>
      <c r="F51" s="797">
        <f>ROUND((D51*E51),2)</f>
        <v>0</v>
      </c>
    </row>
    <row r="52" spans="1:6" ht="117.95" customHeight="1">
      <c r="B52" s="806" t="s">
        <v>1858</v>
      </c>
      <c r="C52" s="807"/>
      <c r="D52" s="808"/>
      <c r="E52" s="803"/>
    </row>
    <row r="53" spans="1:6">
      <c r="B53" s="798"/>
      <c r="C53" s="802"/>
      <c r="D53" s="837"/>
      <c r="E53" s="838"/>
      <c r="F53" s="837"/>
    </row>
    <row r="54" spans="1:6">
      <c r="A54" s="794" t="s">
        <v>1859</v>
      </c>
      <c r="B54" s="804" t="s">
        <v>1860</v>
      </c>
      <c r="C54" s="796" t="s">
        <v>183</v>
      </c>
      <c r="D54" s="797">
        <v>5</v>
      </c>
      <c r="E54" s="803">
        <v>0</v>
      </c>
      <c r="F54" s="797">
        <f>ROUND((D54*E54),2)</f>
        <v>0</v>
      </c>
    </row>
    <row r="55" spans="1:6" ht="116.45" customHeight="1">
      <c r="B55" s="806" t="s">
        <v>1861</v>
      </c>
      <c r="C55" s="807"/>
      <c r="D55" s="808"/>
      <c r="E55" s="803"/>
    </row>
    <row r="56" spans="1:6">
      <c r="A56" s="887"/>
      <c r="B56" s="888"/>
      <c r="C56" s="889"/>
      <c r="D56" s="890"/>
      <c r="E56" s="891"/>
      <c r="F56" s="890"/>
    </row>
    <row r="57" spans="1:6">
      <c r="A57" s="794" t="s">
        <v>1862</v>
      </c>
      <c r="B57" s="892" t="s">
        <v>1863</v>
      </c>
      <c r="C57" s="796" t="s">
        <v>1</v>
      </c>
      <c r="D57" s="797">
        <v>5</v>
      </c>
      <c r="E57" s="803">
        <v>0</v>
      </c>
      <c r="F57" s="797">
        <f>ROUND((D57*E57),2)</f>
        <v>0</v>
      </c>
    </row>
    <row r="58" spans="1:6" ht="65.45" customHeight="1">
      <c r="A58" s="887"/>
      <c r="B58" s="806" t="s">
        <v>1864</v>
      </c>
      <c r="C58" s="893"/>
      <c r="D58" s="890"/>
      <c r="E58" s="891"/>
      <c r="F58" s="890"/>
    </row>
    <row r="59" spans="1:6">
      <c r="B59" s="798"/>
      <c r="C59" s="802"/>
      <c r="D59" s="837"/>
      <c r="E59" s="803"/>
    </row>
    <row r="60" spans="1:6">
      <c r="A60" s="794" t="s">
        <v>1865</v>
      </c>
      <c r="B60" s="892" t="s">
        <v>1866</v>
      </c>
      <c r="C60" s="796" t="s">
        <v>1</v>
      </c>
      <c r="D60" s="797">
        <v>2</v>
      </c>
      <c r="E60" s="803">
        <v>0</v>
      </c>
      <c r="F60" s="797">
        <f>ROUND((D60*E60),2)</f>
        <v>0</v>
      </c>
    </row>
    <row r="61" spans="1:6" ht="40.5" customHeight="1">
      <c r="A61" s="887"/>
      <c r="B61" s="806" t="s">
        <v>1867</v>
      </c>
      <c r="C61" s="893"/>
      <c r="D61" s="890"/>
      <c r="E61" s="891"/>
      <c r="F61" s="890"/>
    </row>
    <row r="62" spans="1:6">
      <c r="B62" s="798"/>
      <c r="C62" s="802"/>
      <c r="D62" s="837"/>
      <c r="E62" s="838"/>
      <c r="F62" s="837"/>
    </row>
    <row r="63" spans="1:6">
      <c r="A63" s="794" t="s">
        <v>1868</v>
      </c>
      <c r="B63" s="804" t="s">
        <v>1869</v>
      </c>
      <c r="C63" s="796" t="s">
        <v>1870</v>
      </c>
      <c r="D63" s="797">
        <v>14</v>
      </c>
      <c r="E63" s="803">
        <v>0</v>
      </c>
      <c r="F63" s="797">
        <f>ROUND((D63*E63),2)</f>
        <v>0</v>
      </c>
    </row>
    <row r="64" spans="1:6" ht="116.45" customHeight="1">
      <c r="B64" s="806" t="s">
        <v>1871</v>
      </c>
      <c r="C64" s="807"/>
      <c r="D64" s="808"/>
      <c r="E64" s="803"/>
    </row>
    <row r="65" spans="1:6">
      <c r="B65" s="798"/>
      <c r="C65" s="802"/>
      <c r="D65" s="837"/>
      <c r="E65" s="838"/>
      <c r="F65" s="837"/>
    </row>
    <row r="66" spans="1:6">
      <c r="A66" s="794" t="s">
        <v>1872</v>
      </c>
      <c r="B66" s="804" t="s">
        <v>1873</v>
      </c>
      <c r="C66" s="796" t="s">
        <v>1</v>
      </c>
      <c r="D66" s="797">
        <v>5</v>
      </c>
      <c r="E66" s="803">
        <v>0</v>
      </c>
      <c r="F66" s="797">
        <f>ROUND((D66*E66),2)</f>
        <v>0</v>
      </c>
    </row>
    <row r="67" spans="1:6" ht="68.099999999999994" customHeight="1">
      <c r="B67" s="806" t="s">
        <v>1874</v>
      </c>
      <c r="C67" s="807"/>
      <c r="D67" s="808"/>
      <c r="E67" s="803"/>
    </row>
    <row r="68" spans="1:6">
      <c r="A68" s="887"/>
      <c r="B68" s="888"/>
      <c r="C68" s="889"/>
      <c r="D68" s="890"/>
      <c r="E68" s="891"/>
      <c r="F68" s="890"/>
    </row>
    <row r="69" spans="1:6">
      <c r="A69" s="794" t="s">
        <v>1875</v>
      </c>
      <c r="B69" s="804" t="s">
        <v>1876</v>
      </c>
      <c r="C69" s="796" t="s">
        <v>1</v>
      </c>
      <c r="D69" s="797">
        <v>2</v>
      </c>
      <c r="E69" s="803">
        <v>0</v>
      </c>
      <c r="F69" s="797">
        <f>ROUND((D69*E69),2)</f>
        <v>0</v>
      </c>
    </row>
    <row r="70" spans="1:6" ht="54" customHeight="1">
      <c r="B70" s="806" t="s">
        <v>1877</v>
      </c>
      <c r="C70" s="807"/>
      <c r="D70" s="808"/>
      <c r="E70" s="803"/>
    </row>
    <row r="71" spans="1:6">
      <c r="B71" s="798"/>
      <c r="C71" s="802"/>
      <c r="D71" s="837"/>
      <c r="E71" s="803"/>
    </row>
    <row r="72" spans="1:6">
      <c r="A72" s="794" t="s">
        <v>1878</v>
      </c>
      <c r="B72" s="804" t="s">
        <v>1879</v>
      </c>
      <c r="C72" s="796" t="s">
        <v>1870</v>
      </c>
      <c r="D72" s="797">
        <v>39</v>
      </c>
      <c r="E72" s="803">
        <v>0</v>
      </c>
      <c r="F72" s="797">
        <f>ROUND((D72*E72),2)</f>
        <v>0</v>
      </c>
    </row>
    <row r="73" spans="1:6" ht="195" customHeight="1">
      <c r="B73" s="806" t="s">
        <v>1880</v>
      </c>
      <c r="C73" s="807"/>
      <c r="D73" s="808"/>
      <c r="E73" s="803"/>
    </row>
    <row r="74" spans="1:6">
      <c r="B74" s="894"/>
      <c r="C74" s="807"/>
      <c r="D74" s="808"/>
      <c r="E74" s="803"/>
    </row>
    <row r="75" spans="1:6">
      <c r="A75" s="794" t="s">
        <v>1881</v>
      </c>
      <c r="B75" s="804" t="s">
        <v>1882</v>
      </c>
      <c r="C75" s="796" t="s">
        <v>1870</v>
      </c>
      <c r="D75" s="797">
        <v>1</v>
      </c>
      <c r="E75" s="803">
        <v>0</v>
      </c>
      <c r="F75" s="797">
        <f>ROUND((D75*E75),2)</f>
        <v>0</v>
      </c>
    </row>
    <row r="76" spans="1:6" ht="76.5">
      <c r="B76" s="806" t="s">
        <v>1883</v>
      </c>
      <c r="C76" s="807"/>
      <c r="D76" s="808"/>
      <c r="E76" s="803"/>
    </row>
    <row r="77" spans="1:6">
      <c r="B77" s="894"/>
      <c r="C77" s="807"/>
      <c r="D77" s="808"/>
      <c r="E77" s="803"/>
    </row>
    <row r="78" spans="1:6">
      <c r="A78" s="794" t="s">
        <v>1884</v>
      </c>
      <c r="B78" s="804" t="s">
        <v>1885</v>
      </c>
      <c r="C78" s="796" t="s">
        <v>1870</v>
      </c>
      <c r="D78" s="797">
        <v>1</v>
      </c>
      <c r="E78" s="803">
        <v>0</v>
      </c>
      <c r="F78" s="797">
        <f>ROUND((D78*E78),2)</f>
        <v>0</v>
      </c>
    </row>
    <row r="79" spans="1:6" ht="79.5" customHeight="1">
      <c r="B79" s="806" t="s">
        <v>1886</v>
      </c>
      <c r="C79" s="807"/>
      <c r="D79" s="808"/>
      <c r="E79" s="803"/>
    </row>
    <row r="80" spans="1:6">
      <c r="B80" s="894"/>
      <c r="C80" s="807"/>
      <c r="D80" s="808"/>
      <c r="E80" s="803"/>
    </row>
    <row r="81" spans="1:6">
      <c r="A81" s="794" t="s">
        <v>1887</v>
      </c>
      <c r="B81" s="804" t="s">
        <v>1888</v>
      </c>
      <c r="C81" s="796" t="s">
        <v>183</v>
      </c>
      <c r="D81" s="797">
        <v>800</v>
      </c>
      <c r="E81" s="803">
        <v>0</v>
      </c>
      <c r="F81" s="797">
        <f>ROUND((D81*E81),2)</f>
        <v>0</v>
      </c>
    </row>
    <row r="82" spans="1:6" ht="104.45" customHeight="1">
      <c r="B82" s="806" t="s">
        <v>1889</v>
      </c>
      <c r="C82" s="807"/>
      <c r="D82" s="808"/>
      <c r="E82" s="803"/>
    </row>
    <row r="83" spans="1:6">
      <c r="B83" s="894"/>
      <c r="C83" s="807"/>
      <c r="D83" s="808"/>
      <c r="E83" s="803"/>
    </row>
    <row r="84" spans="1:6">
      <c r="A84" s="794" t="s">
        <v>1890</v>
      </c>
      <c r="B84" s="804" t="s">
        <v>1891</v>
      </c>
      <c r="C84" s="796" t="s">
        <v>1</v>
      </c>
      <c r="D84" s="797">
        <v>1</v>
      </c>
      <c r="E84" s="803">
        <v>0</v>
      </c>
      <c r="F84" s="797">
        <f>ROUND((D84*E84),2)</f>
        <v>0</v>
      </c>
    </row>
    <row r="85" spans="1:6" ht="395.25">
      <c r="B85" s="806" t="s">
        <v>1892</v>
      </c>
      <c r="C85" s="807"/>
      <c r="D85" s="808"/>
      <c r="E85" s="803"/>
    </row>
    <row r="86" spans="1:6">
      <c r="B86" s="798"/>
      <c r="C86" s="802"/>
      <c r="D86" s="837"/>
      <c r="E86" s="838"/>
      <c r="F86" s="837"/>
    </row>
    <row r="87" spans="1:6">
      <c r="A87" s="794" t="s">
        <v>1893</v>
      </c>
      <c r="B87" s="804" t="s">
        <v>1894</v>
      </c>
      <c r="C87" s="796" t="s">
        <v>1</v>
      </c>
      <c r="D87" s="797">
        <v>1</v>
      </c>
      <c r="E87" s="803">
        <v>0</v>
      </c>
      <c r="F87" s="797">
        <f>ROUND((D87*E87),2)</f>
        <v>0</v>
      </c>
    </row>
    <row r="88" spans="1:6" ht="216.75">
      <c r="B88" s="806" t="s">
        <v>1895</v>
      </c>
      <c r="C88" s="807"/>
      <c r="D88" s="808"/>
      <c r="E88" s="803"/>
    </row>
    <row r="89" spans="1:6" ht="153">
      <c r="B89" s="806" t="s">
        <v>1896</v>
      </c>
      <c r="C89" s="807"/>
      <c r="D89" s="808"/>
      <c r="E89" s="803"/>
    </row>
    <row r="90" spans="1:6">
      <c r="B90" s="798"/>
      <c r="C90" s="802"/>
      <c r="D90" s="837"/>
      <c r="E90" s="838"/>
      <c r="F90" s="837"/>
    </row>
    <row r="91" spans="1:6">
      <c r="A91" s="794" t="s">
        <v>1897</v>
      </c>
      <c r="B91" s="804" t="s">
        <v>602</v>
      </c>
      <c r="C91" s="796" t="s">
        <v>183</v>
      </c>
      <c r="D91" s="797">
        <f>SUM(D48:D54)</f>
        <v>1605</v>
      </c>
      <c r="E91" s="803">
        <v>0</v>
      </c>
      <c r="F91" s="797">
        <f>ROUND((D91*E91),2)</f>
        <v>0</v>
      </c>
    </row>
    <row r="92" spans="1:6" ht="140.25">
      <c r="B92" s="806" t="s">
        <v>1898</v>
      </c>
      <c r="C92" s="802"/>
      <c r="D92" s="837"/>
      <c r="E92" s="803"/>
    </row>
    <row r="93" spans="1:6">
      <c r="B93" s="798"/>
      <c r="C93" s="802"/>
      <c r="D93" s="837"/>
      <c r="E93" s="803"/>
    </row>
    <row r="94" spans="1:6">
      <c r="A94" s="830" t="s">
        <v>536</v>
      </c>
      <c r="B94" s="831" t="s">
        <v>1899</v>
      </c>
      <c r="C94" s="832"/>
      <c r="D94" s="833"/>
      <c r="E94" s="834"/>
      <c r="F94" s="833">
        <f>SUM(F48:F91)</f>
        <v>0</v>
      </c>
    </row>
    <row r="95" spans="1:6">
      <c r="B95" s="798"/>
      <c r="E95" s="803"/>
    </row>
    <row r="96" spans="1:6">
      <c r="B96" s="798"/>
    </row>
    <row r="97" spans="1:6">
      <c r="A97" s="886" t="s">
        <v>537</v>
      </c>
      <c r="B97" s="800" t="s">
        <v>748</v>
      </c>
      <c r="C97" s="799"/>
      <c r="D97" s="801"/>
      <c r="E97" s="801"/>
      <c r="F97" s="801"/>
    </row>
    <row r="98" spans="1:6">
      <c r="B98" s="798"/>
      <c r="C98" s="802"/>
      <c r="E98" s="803"/>
    </row>
    <row r="99" spans="1:6" ht="25.5">
      <c r="A99" s="794" t="s">
        <v>1900</v>
      </c>
      <c r="B99" s="804" t="s">
        <v>1901</v>
      </c>
      <c r="C99" s="796" t="s">
        <v>1829</v>
      </c>
      <c r="D99" s="797">
        <v>1</v>
      </c>
      <c r="E99" s="803">
        <v>0</v>
      </c>
      <c r="F99" s="797">
        <f>ROUND((D99*E99),2)</f>
        <v>0</v>
      </c>
    </row>
    <row r="100" spans="1:6">
      <c r="B100" s="798"/>
      <c r="C100" s="802"/>
      <c r="D100" s="837"/>
      <c r="E100" s="838"/>
      <c r="F100" s="837"/>
    </row>
    <row r="101" spans="1:6" ht="38.25">
      <c r="A101" s="794" t="s">
        <v>1902</v>
      </c>
      <c r="B101" s="804" t="s">
        <v>1903</v>
      </c>
      <c r="C101" s="796" t="s">
        <v>1829</v>
      </c>
      <c r="D101" s="797">
        <v>1</v>
      </c>
      <c r="E101" s="803">
        <v>0</v>
      </c>
      <c r="F101" s="797">
        <f>ROUND((D101*E101),2)</f>
        <v>0</v>
      </c>
    </row>
    <row r="102" spans="1:6">
      <c r="B102" s="798"/>
      <c r="C102" s="837"/>
      <c r="D102" s="837"/>
      <c r="E102" s="803"/>
    </row>
    <row r="103" spans="1:6">
      <c r="A103" s="830" t="s">
        <v>537</v>
      </c>
      <c r="B103" s="831" t="s">
        <v>753</v>
      </c>
      <c r="C103" s="832"/>
      <c r="D103" s="833"/>
      <c r="E103" s="834"/>
      <c r="F103" s="833">
        <f>SUM(F99:F102)</f>
        <v>0</v>
      </c>
    </row>
    <row r="104" spans="1:6">
      <c r="B104" s="798"/>
    </row>
    <row r="105" spans="1:6">
      <c r="A105" s="836"/>
      <c r="C105" s="802"/>
      <c r="D105" s="837"/>
      <c r="E105" s="838"/>
      <c r="F105" s="837"/>
    </row>
    <row r="106" spans="1:6">
      <c r="A106" s="799" t="s">
        <v>538</v>
      </c>
      <c r="B106" s="800" t="s">
        <v>1823</v>
      </c>
      <c r="C106" s="799"/>
      <c r="D106" s="801"/>
      <c r="E106" s="801"/>
      <c r="F106" s="801"/>
    </row>
    <row r="107" spans="1:6">
      <c r="A107" s="836"/>
      <c r="C107" s="802"/>
      <c r="D107" s="837"/>
      <c r="E107" s="838"/>
      <c r="F107" s="837"/>
    </row>
    <row r="108" spans="1:6">
      <c r="A108" s="841" t="str">
        <f>A13</f>
        <v>02.01.</v>
      </c>
      <c r="B108" s="847" t="str">
        <f>B13</f>
        <v>UKUPNO PRIPREMNI RADOVI I DEMONTAŽA</v>
      </c>
      <c r="C108" s="843"/>
      <c r="D108" s="844"/>
      <c r="E108" s="845"/>
      <c r="F108" s="844">
        <f>F13</f>
        <v>0</v>
      </c>
    </row>
    <row r="109" spans="1:6">
      <c r="A109" s="841"/>
      <c r="B109" s="847"/>
      <c r="C109" s="843"/>
      <c r="D109" s="844"/>
      <c r="E109" s="845"/>
      <c r="F109" s="844"/>
    </row>
    <row r="110" spans="1:6">
      <c r="A110" s="841" t="str">
        <f>A36</f>
        <v>02.02.</v>
      </c>
      <c r="B110" s="847" t="str">
        <f>B36</f>
        <v>UKUPNO ZEMLJANI RADOVI - VANJSKA ODVODNJA</v>
      </c>
      <c r="C110" s="843"/>
      <c r="D110" s="844"/>
      <c r="E110" s="845"/>
      <c r="F110" s="844">
        <f>F36</f>
        <v>0</v>
      </c>
    </row>
    <row r="111" spans="1:6">
      <c r="A111" s="841"/>
      <c r="B111" s="847"/>
      <c r="C111" s="843"/>
      <c r="D111" s="844"/>
      <c r="E111" s="845"/>
      <c r="F111" s="844"/>
    </row>
    <row r="112" spans="1:6">
      <c r="A112" s="895" t="str">
        <f>A43</f>
        <v>02.03.</v>
      </c>
      <c r="B112" s="847" t="str">
        <f>B43</f>
        <v>UKUPNO BETONSKI I AB RADOVI</v>
      </c>
      <c r="C112" s="847"/>
      <c r="D112" s="847"/>
      <c r="E112" s="847"/>
      <c r="F112" s="844">
        <f t="shared" ref="F112" si="0">F43</f>
        <v>0</v>
      </c>
    </row>
    <row r="113" spans="1:6">
      <c r="A113" s="841"/>
      <c r="B113" s="847"/>
      <c r="C113" s="843"/>
      <c r="D113" s="844"/>
      <c r="E113" s="845"/>
      <c r="F113" s="844"/>
    </row>
    <row r="114" spans="1:6">
      <c r="A114" s="841" t="str">
        <f>A94</f>
        <v>02.04.</v>
      </c>
      <c r="B114" s="847" t="str">
        <f>B94</f>
        <v>UKUPNO INSTALATERSKI I MONTAŽERSKI RADOVI</v>
      </c>
      <c r="C114" s="843"/>
      <c r="D114" s="844"/>
      <c r="E114" s="845"/>
      <c r="F114" s="844">
        <f>F94</f>
        <v>0</v>
      </c>
    </row>
    <row r="115" spans="1:6">
      <c r="A115" s="841"/>
      <c r="B115" s="847"/>
      <c r="C115" s="843"/>
      <c r="D115" s="844"/>
      <c r="E115" s="845"/>
      <c r="F115" s="844"/>
    </row>
    <row r="116" spans="1:6">
      <c r="A116" s="841" t="str">
        <f>A103</f>
        <v>02.05.</v>
      </c>
      <c r="B116" s="847" t="str">
        <f>B103</f>
        <v>UKUPNO OSTALI RADOVI</v>
      </c>
      <c r="C116" s="843"/>
      <c r="D116" s="844"/>
      <c r="E116" s="845"/>
      <c r="F116" s="844">
        <f>F103</f>
        <v>0</v>
      </c>
    </row>
    <row r="117" spans="1:6">
      <c r="A117" s="841"/>
      <c r="B117" s="847"/>
      <c r="C117" s="843"/>
      <c r="D117" s="844"/>
      <c r="E117" s="845"/>
      <c r="F117" s="844"/>
    </row>
    <row r="118" spans="1:6">
      <c r="A118" s="830" t="s">
        <v>538</v>
      </c>
      <c r="B118" s="831" t="s">
        <v>1904</v>
      </c>
      <c r="C118" s="832"/>
      <c r="D118" s="833"/>
      <c r="E118" s="834"/>
      <c r="F118" s="833">
        <f>SUM(F107:F117)</f>
        <v>0</v>
      </c>
    </row>
  </sheetData>
  <mergeCells count="1">
    <mergeCell ref="A1:F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F31"/>
  <sheetViews>
    <sheetView zoomScale="115" zoomScaleNormal="115" workbookViewId="0">
      <selection sqref="A1:F1"/>
    </sheetView>
  </sheetViews>
  <sheetFormatPr defaultRowHeight="12.75"/>
  <cols>
    <col min="1" max="1" width="9.42578125" style="794" customWidth="1"/>
    <col min="2" max="2" width="49.85546875" style="795" customWidth="1"/>
    <col min="3" max="3" width="5.5703125" style="796" customWidth="1"/>
    <col min="4" max="4" width="12.85546875" style="797" customWidth="1"/>
    <col min="5" max="5" width="11.28515625" style="797" customWidth="1"/>
    <col min="6" max="6" width="14" style="797" customWidth="1"/>
  </cols>
  <sheetData>
    <row r="1" spans="1:6">
      <c r="A1" s="984" t="s">
        <v>1905</v>
      </c>
      <c r="B1" s="985"/>
      <c r="C1" s="985"/>
      <c r="D1" s="985"/>
      <c r="E1" s="985"/>
      <c r="F1" s="986"/>
    </row>
    <row r="2" spans="1:6" ht="25.5">
      <c r="A2" s="789" t="s">
        <v>1743</v>
      </c>
      <c r="B2" s="790" t="s">
        <v>1744</v>
      </c>
      <c r="C2" s="791" t="s">
        <v>1745</v>
      </c>
      <c r="D2" s="792" t="s">
        <v>1746</v>
      </c>
      <c r="E2" s="793" t="s">
        <v>1747</v>
      </c>
      <c r="F2" s="792" t="s">
        <v>1748</v>
      </c>
    </row>
    <row r="4" spans="1:6">
      <c r="B4" s="798"/>
    </row>
    <row r="5" spans="1:6">
      <c r="A5" s="799" t="s">
        <v>545</v>
      </c>
      <c r="B5" s="800" t="s">
        <v>1906</v>
      </c>
      <c r="C5" s="799"/>
      <c r="D5" s="801"/>
      <c r="E5" s="801"/>
      <c r="F5" s="801"/>
    </row>
    <row r="6" spans="1:6">
      <c r="B6" s="798"/>
      <c r="C6" s="802"/>
      <c r="E6" s="803"/>
    </row>
    <row r="7" spans="1:6">
      <c r="A7" s="794" t="s">
        <v>1907</v>
      </c>
      <c r="B7" s="804" t="s">
        <v>510</v>
      </c>
      <c r="C7" s="796" t="s">
        <v>183</v>
      </c>
      <c r="D7" s="797">
        <f>D10+D16</f>
        <v>1629</v>
      </c>
      <c r="E7" s="803">
        <v>0</v>
      </c>
      <c r="F7" s="797">
        <f>ROUND((D7*E7),2)</f>
        <v>0</v>
      </c>
    </row>
    <row r="8" spans="1:6" ht="63.75">
      <c r="A8" s="805"/>
      <c r="B8" s="908" t="s">
        <v>2126</v>
      </c>
      <c r="C8" s="807"/>
      <c r="D8" s="808"/>
      <c r="E8" s="803"/>
      <c r="F8" s="805"/>
    </row>
    <row r="9" spans="1:6">
      <c r="B9" s="798"/>
      <c r="C9" s="802"/>
      <c r="E9" s="803"/>
    </row>
    <row r="10" spans="1:6">
      <c r="A10" s="794" t="s">
        <v>1908</v>
      </c>
      <c r="B10" s="804" t="s">
        <v>1978</v>
      </c>
      <c r="C10" s="796" t="s">
        <v>183</v>
      </c>
      <c r="D10" s="797">
        <v>116</v>
      </c>
      <c r="E10" s="803">
        <v>0</v>
      </c>
      <c r="F10" s="797">
        <f>ROUND((D10*E10),2)</f>
        <v>0</v>
      </c>
    </row>
    <row r="11" spans="1:6" ht="30.6" customHeight="1">
      <c r="A11" s="809"/>
      <c r="B11" s="806" t="s">
        <v>1909</v>
      </c>
      <c r="C11" s="807"/>
      <c r="D11" s="810"/>
      <c r="E11" s="810"/>
      <c r="F11" s="810"/>
    </row>
    <row r="12" spans="1:6" ht="93" customHeight="1">
      <c r="A12" s="809"/>
      <c r="B12" s="806" t="s">
        <v>1910</v>
      </c>
      <c r="C12" s="807"/>
      <c r="D12" s="810"/>
      <c r="E12" s="810"/>
      <c r="F12" s="810"/>
    </row>
    <row r="13" spans="1:6" ht="93" customHeight="1">
      <c r="A13" s="809"/>
      <c r="B13" s="896" t="s">
        <v>1979</v>
      </c>
      <c r="C13" s="807"/>
      <c r="D13" s="810"/>
      <c r="E13" s="810"/>
      <c r="F13" s="810"/>
    </row>
    <row r="14" spans="1:6" ht="29.1" customHeight="1">
      <c r="A14" s="809"/>
      <c r="B14" s="806" t="s">
        <v>1911</v>
      </c>
      <c r="C14" s="807"/>
      <c r="D14" s="810"/>
      <c r="E14" s="810"/>
      <c r="F14" s="810"/>
    </row>
    <row r="15" spans="1:6">
      <c r="A15" s="809"/>
      <c r="B15" s="806"/>
      <c r="C15" s="807"/>
      <c r="D15" s="810"/>
      <c r="E15" s="810"/>
      <c r="F15" s="810"/>
    </row>
    <row r="16" spans="1:6">
      <c r="A16" s="794" t="s">
        <v>1912</v>
      </c>
      <c r="B16" s="804" t="s">
        <v>1913</v>
      </c>
      <c r="C16" s="796" t="s">
        <v>183</v>
      </c>
      <c r="D16" s="797">
        <v>1513</v>
      </c>
      <c r="E16" s="803">
        <v>0</v>
      </c>
      <c r="F16" s="797">
        <f>ROUND((D16*E16),2)</f>
        <v>0</v>
      </c>
    </row>
    <row r="17" spans="1:6" ht="25.5">
      <c r="A17" s="809"/>
      <c r="B17" s="806" t="s">
        <v>1909</v>
      </c>
      <c r="C17" s="807"/>
      <c r="D17" s="810"/>
      <c r="E17" s="810"/>
      <c r="F17" s="810"/>
    </row>
    <row r="18" spans="1:6" ht="76.5">
      <c r="A18" s="809"/>
      <c r="B18" s="806" t="s">
        <v>1914</v>
      </c>
      <c r="C18" s="807"/>
      <c r="D18" s="810"/>
      <c r="E18" s="810"/>
      <c r="F18" s="810"/>
    </row>
    <row r="19" spans="1:6" ht="93.6" customHeight="1">
      <c r="A19" s="809"/>
      <c r="B19" s="896" t="s">
        <v>1915</v>
      </c>
      <c r="C19" s="807"/>
      <c r="D19" s="810"/>
      <c r="E19" s="810"/>
      <c r="F19" s="810"/>
    </row>
    <row r="20" spans="1:6" ht="29.1" customHeight="1">
      <c r="A20" s="809"/>
      <c r="B20" s="806" t="s">
        <v>1911</v>
      </c>
      <c r="C20" s="807"/>
      <c r="D20" s="810"/>
      <c r="E20" s="810"/>
      <c r="F20" s="810"/>
    </row>
    <row r="21" spans="1:6">
      <c r="A21" s="809"/>
      <c r="B21" s="806"/>
      <c r="C21" s="807"/>
      <c r="D21" s="810"/>
      <c r="E21" s="810"/>
      <c r="F21" s="810"/>
    </row>
    <row r="22" spans="1:6">
      <c r="A22" s="794" t="s">
        <v>1916</v>
      </c>
      <c r="B22" s="804" t="s">
        <v>526</v>
      </c>
      <c r="C22" s="796" t="s">
        <v>811</v>
      </c>
      <c r="D22" s="827">
        <v>211</v>
      </c>
      <c r="E22" s="827">
        <v>0</v>
      </c>
      <c r="F22" s="827">
        <f>ROUND((D22*E22),2)</f>
        <v>0</v>
      </c>
    </row>
    <row r="23" spans="1:6" ht="78" customHeight="1">
      <c r="A23" s="805"/>
      <c r="B23" s="806" t="s">
        <v>1917</v>
      </c>
      <c r="C23" s="807"/>
      <c r="D23" s="808"/>
      <c r="E23" s="803"/>
      <c r="F23" s="805"/>
    </row>
    <row r="24" spans="1:6">
      <c r="A24" s="805"/>
      <c r="B24" s="806"/>
      <c r="C24" s="807"/>
      <c r="D24" s="808"/>
      <c r="E24" s="803"/>
      <c r="F24" s="805"/>
    </row>
    <row r="25" spans="1:6">
      <c r="A25" s="830" t="s">
        <v>545</v>
      </c>
      <c r="B25" s="831" t="s">
        <v>1918</v>
      </c>
      <c r="C25" s="832"/>
      <c r="D25" s="833"/>
      <c r="E25" s="834"/>
      <c r="F25" s="833">
        <f>SUM(F6:F24)</f>
        <v>0</v>
      </c>
    </row>
    <row r="26" spans="1:6">
      <c r="B26" s="798"/>
    </row>
    <row r="27" spans="1:6">
      <c r="A27" s="799" t="s">
        <v>547</v>
      </c>
      <c r="B27" s="800" t="s">
        <v>1919</v>
      </c>
      <c r="C27" s="799"/>
      <c r="D27" s="801"/>
      <c r="E27" s="801"/>
      <c r="F27" s="801"/>
    </row>
    <row r="28" spans="1:6">
      <c r="A28" s="836"/>
      <c r="C28" s="802"/>
      <c r="D28" s="837"/>
      <c r="E28" s="838"/>
      <c r="F28" s="837"/>
    </row>
    <row r="29" spans="1:6">
      <c r="A29" s="847" t="str">
        <f>A25</f>
        <v>03.01.</v>
      </c>
      <c r="B29" s="847" t="str">
        <f>B25</f>
        <v>UKUPNO MONTAŽERSKI RADOVI - DRENAŽA</v>
      </c>
      <c r="C29" s="843"/>
      <c r="D29" s="844"/>
      <c r="E29" s="845"/>
      <c r="F29" s="844">
        <f>F25</f>
        <v>0</v>
      </c>
    </row>
    <row r="30" spans="1:6">
      <c r="A30" s="847"/>
      <c r="B30" s="847"/>
      <c r="C30" s="843"/>
      <c r="D30" s="844"/>
      <c r="E30" s="845"/>
      <c r="F30" s="844"/>
    </row>
    <row r="31" spans="1:6">
      <c r="A31" s="830" t="s">
        <v>547</v>
      </c>
      <c r="B31" s="831" t="s">
        <v>1920</v>
      </c>
      <c r="C31" s="832"/>
      <c r="D31" s="833"/>
      <c r="E31" s="834"/>
      <c r="F31" s="833">
        <f>SUM(F28:F30)</f>
        <v>0</v>
      </c>
    </row>
  </sheetData>
  <mergeCells count="1">
    <mergeCell ref="A1:F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F46"/>
  <sheetViews>
    <sheetView zoomScale="115" zoomScaleNormal="115" workbookViewId="0">
      <selection activeCell="A2" sqref="A2"/>
    </sheetView>
  </sheetViews>
  <sheetFormatPr defaultRowHeight="12.75"/>
  <cols>
    <col min="1" max="1" width="9.42578125" style="794" customWidth="1"/>
    <col min="2" max="2" width="49.85546875" style="795" customWidth="1"/>
    <col min="3" max="3" width="5.5703125" style="796" customWidth="1"/>
    <col min="4" max="5" width="11.28515625" style="797" customWidth="1"/>
    <col min="6" max="6" width="14" style="797" customWidth="1"/>
  </cols>
  <sheetData>
    <row r="1" spans="1:6">
      <c r="A1" s="984" t="s">
        <v>1921</v>
      </c>
      <c r="B1" s="985"/>
      <c r="C1" s="985"/>
      <c r="D1" s="985"/>
      <c r="E1" s="985"/>
      <c r="F1" s="986"/>
    </row>
    <row r="2" spans="1:6" ht="25.5">
      <c r="A2" s="789" t="s">
        <v>1743</v>
      </c>
      <c r="B2" s="790" t="s">
        <v>1744</v>
      </c>
      <c r="C2" s="791" t="s">
        <v>1745</v>
      </c>
      <c r="D2" s="792" t="s">
        <v>1746</v>
      </c>
      <c r="E2" s="793" t="s">
        <v>1747</v>
      </c>
      <c r="F2" s="792" t="s">
        <v>1748</v>
      </c>
    </row>
    <row r="4" spans="1:6">
      <c r="A4" s="836"/>
      <c r="B4" s="798"/>
      <c r="C4" s="802"/>
      <c r="D4" s="837"/>
      <c r="E4" s="837"/>
      <c r="F4" s="837"/>
    </row>
    <row r="5" spans="1:6">
      <c r="B5" s="798"/>
    </row>
    <row r="6" spans="1:6">
      <c r="A6" s="799" t="s">
        <v>553</v>
      </c>
      <c r="B6" s="800" t="s">
        <v>1922</v>
      </c>
      <c r="C6" s="799"/>
      <c r="D6" s="801"/>
      <c r="E6" s="801"/>
      <c r="F6" s="801"/>
    </row>
    <row r="7" spans="1:6">
      <c r="B7" s="798"/>
      <c r="C7" s="802"/>
      <c r="E7" s="803"/>
    </row>
    <row r="8" spans="1:6" ht="25.5">
      <c r="A8" s="824" t="s">
        <v>556</v>
      </c>
      <c r="B8" s="825" t="s">
        <v>2143</v>
      </c>
      <c r="C8" s="826" t="s">
        <v>1870</v>
      </c>
      <c r="D8" s="827">
        <v>1</v>
      </c>
      <c r="E8" s="827">
        <v>0</v>
      </c>
      <c r="F8" s="827">
        <f>ROUND((D8*E8),2)</f>
        <v>0</v>
      </c>
    </row>
    <row r="9" spans="1:6">
      <c r="A9" s="809"/>
      <c r="B9" s="851"/>
      <c r="C9" s="829"/>
      <c r="D9" s="810"/>
      <c r="E9" s="810"/>
      <c r="F9" s="810"/>
    </row>
    <row r="10" spans="1:6">
      <c r="A10" s="830" t="s">
        <v>553</v>
      </c>
      <c r="B10" s="831" t="s">
        <v>1923</v>
      </c>
      <c r="C10" s="832"/>
      <c r="D10" s="833"/>
      <c r="E10" s="834"/>
      <c r="F10" s="833">
        <f>SUM(F8:F9)</f>
        <v>0</v>
      </c>
    </row>
    <row r="11" spans="1:6">
      <c r="B11" s="798"/>
    </row>
    <row r="12" spans="1:6">
      <c r="B12" s="798"/>
    </row>
    <row r="13" spans="1:6">
      <c r="A13" s="799" t="s">
        <v>558</v>
      </c>
      <c r="B13" s="800" t="s">
        <v>1924</v>
      </c>
      <c r="C13" s="799"/>
      <c r="D13" s="801"/>
      <c r="E13" s="801"/>
      <c r="F13" s="801"/>
    </row>
    <row r="14" spans="1:6">
      <c r="B14" s="798"/>
      <c r="C14" s="802"/>
      <c r="E14" s="803"/>
    </row>
    <row r="15" spans="1:6" ht="63.75">
      <c r="A15" s="824" t="s">
        <v>1925</v>
      </c>
      <c r="B15" s="825" t="s">
        <v>2144</v>
      </c>
      <c r="C15" s="826" t="s">
        <v>1870</v>
      </c>
      <c r="D15" s="827">
        <v>1</v>
      </c>
      <c r="E15" s="827">
        <v>0</v>
      </c>
      <c r="F15" s="827">
        <f>ROUND((D15*E15),2)</f>
        <v>0</v>
      </c>
    </row>
    <row r="16" spans="1:6">
      <c r="A16" s="809"/>
      <c r="B16" s="851"/>
      <c r="C16" s="829"/>
      <c r="D16" s="810"/>
      <c r="E16" s="810"/>
      <c r="F16" s="810"/>
    </row>
    <row r="17" spans="1:6">
      <c r="A17" s="824" t="s">
        <v>1926</v>
      </c>
      <c r="B17" s="825" t="s">
        <v>1927</v>
      </c>
      <c r="C17" s="826" t="s">
        <v>1870</v>
      </c>
      <c r="D17" s="827">
        <v>1</v>
      </c>
      <c r="E17" s="827">
        <v>0</v>
      </c>
      <c r="F17" s="827">
        <f>ROUND((D17*E17),2)</f>
        <v>0</v>
      </c>
    </row>
    <row r="18" spans="1:6">
      <c r="A18" s="809"/>
      <c r="B18" s="851"/>
      <c r="C18" s="807"/>
      <c r="D18" s="810"/>
      <c r="E18" s="810"/>
      <c r="F18" s="810"/>
    </row>
    <row r="19" spans="1:6" ht="38.25">
      <c r="A19" s="824" t="s">
        <v>1928</v>
      </c>
      <c r="B19" s="885" t="s">
        <v>2145</v>
      </c>
      <c r="C19" s="826" t="s">
        <v>1870</v>
      </c>
      <c r="D19" s="827">
        <v>1</v>
      </c>
      <c r="E19" s="827">
        <v>0</v>
      </c>
      <c r="F19" s="827">
        <f>ROUND((D19*E19),2)</f>
        <v>0</v>
      </c>
    </row>
    <row r="20" spans="1:6">
      <c r="A20" s="809"/>
      <c r="B20" s="851"/>
      <c r="C20" s="829"/>
      <c r="D20" s="810"/>
      <c r="E20" s="810"/>
      <c r="F20" s="810"/>
    </row>
    <row r="21" spans="1:6" ht="25.5">
      <c r="A21" s="824" t="s">
        <v>1929</v>
      </c>
      <c r="B21" s="825" t="s">
        <v>1930</v>
      </c>
      <c r="C21" s="796" t="s">
        <v>183</v>
      </c>
      <c r="D21" s="827">
        <v>50</v>
      </c>
      <c r="E21" s="827">
        <v>0</v>
      </c>
      <c r="F21" s="827">
        <f>ROUND((D21*E21),2)</f>
        <v>0</v>
      </c>
    </row>
    <row r="22" spans="1:6">
      <c r="B22" s="798"/>
      <c r="C22" s="802"/>
      <c r="D22" s="837"/>
      <c r="E22" s="803"/>
    </row>
    <row r="23" spans="1:6">
      <c r="A23" s="824" t="s">
        <v>1931</v>
      </c>
      <c r="B23" s="825" t="s">
        <v>1932</v>
      </c>
      <c r="C23" s="826" t="s">
        <v>183</v>
      </c>
      <c r="D23" s="827">
        <v>28</v>
      </c>
      <c r="E23" s="827">
        <v>0</v>
      </c>
      <c r="F23" s="827">
        <f>ROUND((D23*E23),2)</f>
        <v>0</v>
      </c>
    </row>
    <row r="24" spans="1:6">
      <c r="A24" s="809"/>
      <c r="B24" s="851"/>
      <c r="C24" s="829"/>
      <c r="D24" s="810"/>
      <c r="E24" s="810"/>
      <c r="F24" s="810"/>
    </row>
    <row r="25" spans="1:6">
      <c r="A25" s="824" t="s">
        <v>1933</v>
      </c>
      <c r="B25" s="825" t="s">
        <v>1934</v>
      </c>
      <c r="C25" s="826" t="s">
        <v>183</v>
      </c>
      <c r="D25" s="827">
        <v>20</v>
      </c>
      <c r="E25" s="827">
        <v>0</v>
      </c>
      <c r="F25" s="827">
        <f>ROUND((D25*E25),2)</f>
        <v>0</v>
      </c>
    </row>
    <row r="26" spans="1:6">
      <c r="A26" s="809"/>
      <c r="B26" s="851"/>
      <c r="C26" s="807"/>
      <c r="D26" s="810"/>
      <c r="E26" s="810"/>
      <c r="F26" s="810"/>
    </row>
    <row r="27" spans="1:6">
      <c r="A27" s="824" t="s">
        <v>1935</v>
      </c>
      <c r="B27" s="885" t="s">
        <v>1936</v>
      </c>
      <c r="C27" s="826" t="s">
        <v>1870</v>
      </c>
      <c r="D27" s="827">
        <v>1</v>
      </c>
      <c r="E27" s="827">
        <v>0</v>
      </c>
      <c r="F27" s="827">
        <f>ROUND((D27*E27),2)</f>
        <v>0</v>
      </c>
    </row>
    <row r="28" spans="1:6">
      <c r="A28" s="809"/>
      <c r="B28" s="851"/>
      <c r="C28" s="829"/>
      <c r="D28" s="810"/>
      <c r="E28" s="810"/>
      <c r="F28" s="810"/>
    </row>
    <row r="29" spans="1:6" ht="25.5">
      <c r="A29" s="824" t="s">
        <v>1937</v>
      </c>
      <c r="B29" s="825" t="s">
        <v>1938</v>
      </c>
      <c r="C29" s="826" t="s">
        <v>1870</v>
      </c>
      <c r="D29" s="827">
        <v>1</v>
      </c>
      <c r="E29" s="827">
        <v>0</v>
      </c>
      <c r="F29" s="827">
        <f>ROUND((D29*E29),2)</f>
        <v>0</v>
      </c>
    </row>
    <row r="30" spans="1:6">
      <c r="B30" s="894"/>
      <c r="C30" s="807"/>
      <c r="D30" s="810"/>
      <c r="E30" s="810"/>
      <c r="F30" s="810"/>
    </row>
    <row r="31" spans="1:6">
      <c r="A31" s="824" t="s">
        <v>1939</v>
      </c>
      <c r="B31" s="885" t="s">
        <v>1940</v>
      </c>
      <c r="C31" s="826" t="s">
        <v>813</v>
      </c>
      <c r="D31" s="827">
        <v>12</v>
      </c>
      <c r="E31" s="827">
        <v>0</v>
      </c>
      <c r="F31" s="827">
        <f>ROUND((D31*E31),2)</f>
        <v>0</v>
      </c>
    </row>
    <row r="32" spans="1:6">
      <c r="A32" s="809"/>
      <c r="B32" s="851"/>
      <c r="C32" s="829"/>
      <c r="D32" s="810"/>
      <c r="E32" s="810"/>
      <c r="F32" s="810"/>
    </row>
    <row r="33" spans="1:6">
      <c r="A33" s="824" t="s">
        <v>1941</v>
      </c>
      <c r="B33" s="825" t="s">
        <v>1942</v>
      </c>
      <c r="C33" s="796" t="s">
        <v>813</v>
      </c>
      <c r="D33" s="827">
        <v>8</v>
      </c>
      <c r="E33" s="827">
        <v>0</v>
      </c>
      <c r="F33" s="827">
        <f>ROUND((D33*E33),2)</f>
        <v>0</v>
      </c>
    </row>
    <row r="34" spans="1:6">
      <c r="B34" s="894"/>
      <c r="C34" s="807"/>
      <c r="D34" s="808"/>
      <c r="E34" s="803"/>
    </row>
    <row r="35" spans="1:6" ht="38.25">
      <c r="A35" s="824" t="s">
        <v>1943</v>
      </c>
      <c r="B35" s="825" t="s">
        <v>2146</v>
      </c>
      <c r="C35" s="826" t="s">
        <v>1870</v>
      </c>
      <c r="D35" s="827">
        <v>1</v>
      </c>
      <c r="E35" s="827">
        <v>0</v>
      </c>
      <c r="F35" s="827">
        <f>ROUND((D35*E35),2)</f>
        <v>0</v>
      </c>
    </row>
    <row r="36" spans="1:6">
      <c r="A36" s="809"/>
      <c r="B36" s="851"/>
      <c r="C36" s="829"/>
      <c r="D36" s="810"/>
      <c r="E36" s="810"/>
      <c r="F36" s="810"/>
    </row>
    <row r="37" spans="1:6">
      <c r="A37" s="830" t="s">
        <v>558</v>
      </c>
      <c r="B37" s="831" t="s">
        <v>1944</v>
      </c>
      <c r="C37" s="832"/>
      <c r="D37" s="833"/>
      <c r="E37" s="834"/>
      <c r="F37" s="833">
        <f>SUM(F15:F35)</f>
        <v>0</v>
      </c>
    </row>
    <row r="38" spans="1:6">
      <c r="B38" s="798"/>
    </row>
    <row r="39" spans="1:6">
      <c r="A39" s="836"/>
      <c r="C39" s="802"/>
      <c r="D39" s="837"/>
      <c r="E39" s="838"/>
      <c r="F39" s="837"/>
    </row>
    <row r="40" spans="1:6">
      <c r="A40" s="799" t="s">
        <v>1945</v>
      </c>
      <c r="B40" s="800" t="s">
        <v>1946</v>
      </c>
      <c r="C40" s="799"/>
      <c r="D40" s="801"/>
      <c r="E40" s="801"/>
      <c r="F40" s="801"/>
    </row>
    <row r="41" spans="1:6">
      <c r="A41" s="836"/>
      <c r="C41" s="802"/>
      <c r="D41" s="837"/>
      <c r="E41" s="838"/>
      <c r="F41" s="837"/>
    </row>
    <row r="42" spans="1:6">
      <c r="A42" s="841" t="str">
        <f>A10</f>
        <v>04.01.</v>
      </c>
      <c r="B42" s="847" t="str">
        <f>B10</f>
        <v>UKUPNO IZRADA PROGRAMA RADOVA</v>
      </c>
      <c r="C42" s="843"/>
      <c r="D42" s="844"/>
      <c r="E42" s="845"/>
      <c r="F42" s="844">
        <f>F10</f>
        <v>0</v>
      </c>
    </row>
    <row r="43" spans="1:6">
      <c r="A43" s="841"/>
      <c r="B43" s="847"/>
      <c r="C43" s="843"/>
      <c r="D43" s="844"/>
      <c r="E43" s="845"/>
      <c r="F43" s="844"/>
    </row>
    <row r="44" spans="1:6">
      <c r="A44" s="841" t="str">
        <f>A37</f>
        <v>04.02.</v>
      </c>
      <c r="B44" s="847" t="str">
        <f>B37</f>
        <v>UKUPNO IZRADA ZDENCA</v>
      </c>
      <c r="C44" s="843"/>
      <c r="D44" s="844"/>
      <c r="E44" s="845"/>
      <c r="F44" s="844">
        <f>F37</f>
        <v>0</v>
      </c>
    </row>
    <row r="45" spans="1:6">
      <c r="A45" s="841"/>
      <c r="B45" s="847"/>
      <c r="C45" s="843"/>
      <c r="D45" s="844"/>
      <c r="E45" s="845"/>
      <c r="F45" s="844"/>
    </row>
    <row r="46" spans="1:6">
      <c r="A46" s="830" t="s">
        <v>1945</v>
      </c>
      <c r="B46" s="831" t="s">
        <v>1947</v>
      </c>
      <c r="C46" s="832"/>
      <c r="D46" s="833"/>
      <c r="E46" s="834"/>
      <c r="F46" s="833">
        <f>SUM(F41:F45)</f>
        <v>0</v>
      </c>
    </row>
  </sheetData>
  <mergeCells count="1">
    <mergeCell ref="A1:F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F58"/>
  <sheetViews>
    <sheetView zoomScale="115" zoomScaleNormal="115" workbookViewId="0">
      <selection activeCell="A2" sqref="A2"/>
    </sheetView>
  </sheetViews>
  <sheetFormatPr defaultRowHeight="12.75"/>
  <cols>
    <col min="1" max="1" width="9.42578125" style="866" customWidth="1"/>
    <col min="2" max="2" width="49.85546875" style="903" customWidth="1"/>
    <col min="3" max="3" width="5.5703125" style="873" customWidth="1"/>
    <col min="4" max="4" width="12.85546875" style="867" customWidth="1"/>
    <col min="5" max="5" width="11.28515625" style="867" customWidth="1"/>
    <col min="6" max="6" width="14" style="867" customWidth="1"/>
  </cols>
  <sheetData>
    <row r="1" spans="1:6">
      <c r="A1" s="984" t="s">
        <v>1948</v>
      </c>
      <c r="B1" s="985"/>
      <c r="C1" s="985"/>
      <c r="D1" s="985"/>
      <c r="E1" s="985"/>
      <c r="F1" s="986"/>
    </row>
    <row r="2" spans="1:6" ht="25.5">
      <c r="A2" s="897" t="s">
        <v>1743</v>
      </c>
      <c r="B2" s="898" t="s">
        <v>1744</v>
      </c>
      <c r="C2" s="899" t="s">
        <v>1745</v>
      </c>
      <c r="D2" s="900" t="s">
        <v>1746</v>
      </c>
      <c r="E2" s="901" t="s">
        <v>1747</v>
      </c>
      <c r="F2" s="900" t="s">
        <v>1748</v>
      </c>
    </row>
    <row r="3" spans="1:6">
      <c r="A3" s="811"/>
      <c r="B3" s="878"/>
      <c r="C3" s="813"/>
      <c r="D3" s="814"/>
      <c r="E3" s="814"/>
      <c r="F3" s="814"/>
    </row>
    <row r="4" spans="1:6">
      <c r="A4" s="811"/>
      <c r="B4" s="817"/>
      <c r="C4" s="813"/>
      <c r="D4" s="814"/>
      <c r="E4" s="814"/>
      <c r="F4" s="814"/>
    </row>
    <row r="5" spans="1:6">
      <c r="A5" s="875" t="s">
        <v>564</v>
      </c>
      <c r="B5" s="874" t="s">
        <v>1949</v>
      </c>
      <c r="C5" s="875"/>
      <c r="D5" s="876"/>
      <c r="E5" s="876"/>
      <c r="F5" s="876"/>
    </row>
    <row r="6" spans="1:6">
      <c r="A6" s="811"/>
      <c r="B6" s="817"/>
      <c r="C6" s="818"/>
      <c r="D6" s="814"/>
      <c r="E6" s="815"/>
      <c r="F6" s="814"/>
    </row>
    <row r="7" spans="1:6">
      <c r="A7" s="811" t="s">
        <v>566</v>
      </c>
      <c r="B7" s="812" t="s">
        <v>1951</v>
      </c>
      <c r="C7" s="813" t="s">
        <v>822</v>
      </c>
      <c r="D7" s="814">
        <v>10</v>
      </c>
      <c r="E7" s="815">
        <v>0</v>
      </c>
      <c r="F7" s="814">
        <f>ROUND((D7*E7),2)</f>
        <v>0</v>
      </c>
    </row>
    <row r="8" spans="1:6" ht="102">
      <c r="A8" s="816"/>
      <c r="B8" s="817" t="s">
        <v>1952</v>
      </c>
      <c r="C8" s="818"/>
      <c r="D8" s="819"/>
      <c r="E8" s="819"/>
      <c r="F8" s="819"/>
    </row>
    <row r="9" spans="1:6">
      <c r="A9" s="816"/>
      <c r="B9" s="817"/>
      <c r="C9" s="818"/>
      <c r="D9" s="819"/>
      <c r="E9" s="819"/>
      <c r="F9" s="819"/>
    </row>
    <row r="10" spans="1:6">
      <c r="A10" s="811" t="s">
        <v>568</v>
      </c>
      <c r="B10" s="812" t="s">
        <v>1953</v>
      </c>
      <c r="C10" s="813" t="s">
        <v>822</v>
      </c>
      <c r="D10" s="855">
        <v>3</v>
      </c>
      <c r="E10" s="855">
        <v>0</v>
      </c>
      <c r="F10" s="855">
        <f>ROUND((D10*E10),2)</f>
        <v>0</v>
      </c>
    </row>
    <row r="11" spans="1:6" ht="89.25">
      <c r="A11" s="860"/>
      <c r="B11" s="817" t="s">
        <v>1954</v>
      </c>
      <c r="C11" s="818"/>
      <c r="D11" s="861"/>
      <c r="E11" s="815"/>
      <c r="F11" s="860"/>
    </row>
    <row r="12" spans="1:6">
      <c r="A12" s="860"/>
      <c r="B12" s="817"/>
      <c r="C12" s="818"/>
      <c r="D12" s="861"/>
      <c r="E12" s="815"/>
      <c r="F12" s="860"/>
    </row>
    <row r="13" spans="1:6">
      <c r="A13" s="811" t="s">
        <v>1950</v>
      </c>
      <c r="B13" s="812" t="s">
        <v>1955</v>
      </c>
      <c r="C13" s="813" t="s">
        <v>822</v>
      </c>
      <c r="D13" s="855">
        <v>4</v>
      </c>
      <c r="E13" s="855">
        <v>0</v>
      </c>
      <c r="F13" s="855">
        <f>ROUND((D13*E13),2)</f>
        <v>0</v>
      </c>
    </row>
    <row r="14" spans="1:6" ht="114.75">
      <c r="A14" s="860"/>
      <c r="B14" s="817" t="s">
        <v>1956</v>
      </c>
      <c r="C14" s="818"/>
      <c r="D14" s="861"/>
      <c r="E14" s="815"/>
      <c r="F14" s="860"/>
    </row>
    <row r="15" spans="1:6">
      <c r="A15" s="862"/>
      <c r="B15" s="863"/>
      <c r="C15" s="822"/>
      <c r="D15" s="864"/>
      <c r="E15" s="865"/>
      <c r="F15" s="862"/>
    </row>
    <row r="16" spans="1:6">
      <c r="A16" s="868" t="s">
        <v>564</v>
      </c>
      <c r="B16" s="869" t="s">
        <v>1957</v>
      </c>
      <c r="C16" s="870"/>
      <c r="D16" s="871"/>
      <c r="E16" s="872"/>
      <c r="F16" s="871">
        <f>SUM(F7:F15)</f>
        <v>0</v>
      </c>
    </row>
    <row r="17" spans="1:6">
      <c r="B17" s="863"/>
    </row>
    <row r="18" spans="1:6">
      <c r="B18" s="863"/>
    </row>
    <row r="19" spans="1:6">
      <c r="A19" s="875" t="s">
        <v>570</v>
      </c>
      <c r="B19" s="874" t="s">
        <v>1958</v>
      </c>
      <c r="C19" s="875"/>
      <c r="D19" s="876"/>
      <c r="E19" s="876"/>
      <c r="F19" s="876"/>
    </row>
    <row r="20" spans="1:6">
      <c r="A20" s="811"/>
      <c r="B20" s="817"/>
      <c r="C20" s="818"/>
      <c r="D20" s="814"/>
      <c r="E20" s="815"/>
      <c r="F20" s="814"/>
    </row>
    <row r="21" spans="1:6">
      <c r="A21" s="811" t="s">
        <v>573</v>
      </c>
      <c r="B21" s="812" t="s">
        <v>1959</v>
      </c>
      <c r="C21" s="813" t="s">
        <v>1</v>
      </c>
      <c r="D21" s="814">
        <v>2</v>
      </c>
      <c r="E21" s="815">
        <v>0</v>
      </c>
      <c r="F21" s="814">
        <f>ROUND((D21*E21),2)</f>
        <v>0</v>
      </c>
    </row>
    <row r="22" spans="1:6" ht="76.5">
      <c r="A22" s="860"/>
      <c r="B22" s="817" t="s">
        <v>1960</v>
      </c>
      <c r="C22" s="818"/>
      <c r="D22" s="861"/>
      <c r="E22" s="815"/>
      <c r="F22" s="860"/>
    </row>
    <row r="23" spans="1:6">
      <c r="B23" s="863"/>
      <c r="C23" s="822"/>
      <c r="E23" s="865"/>
    </row>
    <row r="24" spans="1:6">
      <c r="A24" s="811" t="s">
        <v>574</v>
      </c>
      <c r="B24" s="812" t="s">
        <v>1961</v>
      </c>
      <c r="C24" s="813" t="s">
        <v>1</v>
      </c>
      <c r="D24" s="814">
        <v>2</v>
      </c>
      <c r="E24" s="815">
        <v>0</v>
      </c>
      <c r="F24" s="814">
        <f>ROUND((D24*E24),2)</f>
        <v>0</v>
      </c>
    </row>
    <row r="25" spans="1:6" ht="38.25">
      <c r="A25" s="816"/>
      <c r="B25" s="817" t="s">
        <v>1962</v>
      </c>
      <c r="C25" s="818"/>
      <c r="D25" s="819"/>
      <c r="E25" s="819"/>
      <c r="F25" s="819"/>
    </row>
    <row r="26" spans="1:6">
      <c r="A26" s="820"/>
      <c r="B26" s="863"/>
      <c r="C26" s="822"/>
      <c r="D26" s="823"/>
      <c r="E26" s="823"/>
      <c r="F26" s="823"/>
    </row>
    <row r="27" spans="1:6">
      <c r="A27" s="820"/>
      <c r="B27" s="863"/>
      <c r="C27" s="822"/>
      <c r="D27" s="823"/>
      <c r="E27" s="823"/>
      <c r="F27" s="823"/>
    </row>
    <row r="28" spans="1:6">
      <c r="A28" s="811" t="s">
        <v>576</v>
      </c>
      <c r="B28" s="812" t="s">
        <v>1963</v>
      </c>
      <c r="C28" s="813" t="s">
        <v>822</v>
      </c>
      <c r="D28" s="814">
        <v>1</v>
      </c>
      <c r="E28" s="815">
        <v>0</v>
      </c>
      <c r="F28" s="814">
        <f>ROUND((D28*E28),2)</f>
        <v>0</v>
      </c>
    </row>
    <row r="29" spans="1:6" ht="51">
      <c r="A29" s="816"/>
      <c r="B29" s="817" t="s">
        <v>1964</v>
      </c>
      <c r="C29" s="818"/>
      <c r="D29" s="819"/>
      <c r="E29" s="819"/>
      <c r="F29" s="819"/>
    </row>
    <row r="30" spans="1:6">
      <c r="A30" s="820"/>
      <c r="B30" s="863"/>
      <c r="C30" s="822"/>
      <c r="D30" s="823"/>
      <c r="E30" s="823"/>
      <c r="F30" s="823"/>
    </row>
    <row r="31" spans="1:6">
      <c r="A31" s="811" t="s">
        <v>578</v>
      </c>
      <c r="B31" s="812" t="s">
        <v>1965</v>
      </c>
      <c r="C31" s="813" t="s">
        <v>822</v>
      </c>
      <c r="D31" s="855">
        <v>1</v>
      </c>
      <c r="E31" s="855">
        <v>0</v>
      </c>
      <c r="F31" s="855">
        <f>ROUND((D31*E31),2)</f>
        <v>0</v>
      </c>
    </row>
    <row r="32" spans="1:6" ht="63.75">
      <c r="A32" s="860"/>
      <c r="B32" s="817" t="s">
        <v>1966</v>
      </c>
      <c r="C32" s="818"/>
      <c r="D32" s="861"/>
      <c r="E32" s="815"/>
      <c r="F32" s="860"/>
    </row>
    <row r="33" spans="1:6">
      <c r="A33" s="862"/>
      <c r="B33" s="863"/>
      <c r="C33" s="822"/>
      <c r="D33" s="864"/>
      <c r="E33" s="865"/>
      <c r="F33" s="862"/>
    </row>
    <row r="34" spans="1:6">
      <c r="A34" s="811" t="s">
        <v>580</v>
      </c>
      <c r="B34" s="812" t="s">
        <v>1967</v>
      </c>
      <c r="C34" s="813" t="s">
        <v>822</v>
      </c>
      <c r="D34" s="855">
        <v>2</v>
      </c>
      <c r="E34" s="855">
        <v>0</v>
      </c>
      <c r="F34" s="855">
        <f>ROUND((D34*E34),2)</f>
        <v>0</v>
      </c>
    </row>
    <row r="35" spans="1:6" ht="89.25">
      <c r="A35" s="860"/>
      <c r="B35" s="817" t="s">
        <v>1968</v>
      </c>
      <c r="C35" s="818"/>
      <c r="D35" s="861"/>
      <c r="E35" s="815"/>
      <c r="F35" s="860"/>
    </row>
    <row r="36" spans="1:6">
      <c r="A36" s="862"/>
      <c r="B36" s="863"/>
      <c r="C36" s="822"/>
      <c r="D36" s="864"/>
      <c r="E36" s="865"/>
      <c r="F36" s="862"/>
    </row>
    <row r="37" spans="1:6">
      <c r="A37" s="811" t="s">
        <v>582</v>
      </c>
      <c r="B37" s="812" t="s">
        <v>1969</v>
      </c>
      <c r="C37" s="813" t="s">
        <v>822</v>
      </c>
      <c r="D37" s="855">
        <v>2</v>
      </c>
      <c r="E37" s="855">
        <v>0</v>
      </c>
      <c r="F37" s="855">
        <f>ROUND((D37*E37),2)</f>
        <v>0</v>
      </c>
    </row>
    <row r="38" spans="1:6" ht="38.25">
      <c r="A38" s="860"/>
      <c r="B38" s="817" t="s">
        <v>1970</v>
      </c>
      <c r="C38" s="818"/>
      <c r="D38" s="861"/>
      <c r="E38" s="815"/>
      <c r="F38" s="860"/>
    </row>
    <row r="39" spans="1:6">
      <c r="A39" s="860"/>
      <c r="B39" s="817"/>
      <c r="C39" s="818"/>
      <c r="D39" s="861"/>
      <c r="E39" s="815"/>
      <c r="F39" s="860"/>
    </row>
    <row r="40" spans="1:6">
      <c r="A40" s="811" t="s">
        <v>584</v>
      </c>
      <c r="B40" s="812" t="s">
        <v>1971</v>
      </c>
      <c r="C40" s="813" t="s">
        <v>822</v>
      </c>
      <c r="D40" s="855">
        <v>3</v>
      </c>
      <c r="E40" s="855">
        <v>0</v>
      </c>
      <c r="F40" s="855">
        <f>ROUND((D40*E40),2)</f>
        <v>0</v>
      </c>
    </row>
    <row r="41" spans="1:6" ht="51">
      <c r="A41" s="860"/>
      <c r="B41" s="817" t="s">
        <v>1972</v>
      </c>
      <c r="C41" s="818"/>
      <c r="D41" s="861"/>
      <c r="E41" s="815"/>
      <c r="F41" s="860"/>
    </row>
    <row r="42" spans="1:6">
      <c r="A42" s="862"/>
      <c r="B42" s="863"/>
      <c r="C42" s="822"/>
      <c r="D42" s="864"/>
      <c r="E42" s="865"/>
      <c r="F42" s="862"/>
    </row>
    <row r="43" spans="1:6">
      <c r="A43" s="811" t="s">
        <v>586</v>
      </c>
      <c r="B43" s="812" t="s">
        <v>1973</v>
      </c>
      <c r="C43" s="813" t="s">
        <v>822</v>
      </c>
      <c r="D43" s="855">
        <v>1</v>
      </c>
      <c r="E43" s="855">
        <v>0</v>
      </c>
      <c r="F43" s="855">
        <f>ROUND((D43*E43),2)</f>
        <v>0</v>
      </c>
    </row>
    <row r="44" spans="1:6" ht="89.25">
      <c r="A44" s="860"/>
      <c r="B44" s="817" t="s">
        <v>2153</v>
      </c>
      <c r="C44" s="818"/>
      <c r="D44" s="861"/>
      <c r="E44" s="815"/>
      <c r="F44" s="860"/>
    </row>
    <row r="45" spans="1:6">
      <c r="A45" s="860"/>
      <c r="B45" s="817"/>
      <c r="C45" s="818"/>
      <c r="D45" s="861"/>
      <c r="E45" s="815"/>
      <c r="F45" s="860"/>
    </row>
    <row r="46" spans="1:6">
      <c r="A46" s="811" t="s">
        <v>588</v>
      </c>
      <c r="B46" s="812" t="s">
        <v>1974</v>
      </c>
      <c r="C46" s="813" t="s">
        <v>822</v>
      </c>
      <c r="D46" s="855">
        <v>2</v>
      </c>
      <c r="E46" s="855">
        <v>0</v>
      </c>
      <c r="F46" s="855">
        <f>ROUND((D46*E46),2)</f>
        <v>0</v>
      </c>
    </row>
    <row r="47" spans="1:6" ht="89.25">
      <c r="A47" s="860"/>
      <c r="B47" s="817" t="s">
        <v>2154</v>
      </c>
      <c r="C47" s="818"/>
      <c r="D47" s="861"/>
      <c r="E47" s="815"/>
      <c r="F47" s="860"/>
    </row>
    <row r="48" spans="1:6">
      <c r="A48" s="862"/>
      <c r="B48" s="863"/>
      <c r="C48" s="822"/>
      <c r="D48" s="864"/>
      <c r="E48" s="865"/>
      <c r="F48" s="862"/>
    </row>
    <row r="49" spans="1:6">
      <c r="A49" s="868" t="s">
        <v>570</v>
      </c>
      <c r="B49" s="869" t="s">
        <v>1975</v>
      </c>
      <c r="C49" s="870"/>
      <c r="D49" s="871"/>
      <c r="E49" s="872"/>
      <c r="F49" s="871">
        <f>SUM(F21:F48)</f>
        <v>0</v>
      </c>
    </row>
    <row r="50" spans="1:6">
      <c r="A50" s="811"/>
      <c r="B50" s="817"/>
      <c r="C50" s="813"/>
      <c r="D50" s="814"/>
      <c r="E50" s="814"/>
      <c r="F50" s="814"/>
    </row>
    <row r="51" spans="1:6">
      <c r="A51" s="811"/>
      <c r="B51" s="817"/>
      <c r="C51" s="813"/>
      <c r="D51" s="814"/>
      <c r="E51" s="814"/>
      <c r="F51" s="814"/>
    </row>
    <row r="52" spans="1:6">
      <c r="A52" s="875" t="s">
        <v>590</v>
      </c>
      <c r="B52" s="874" t="s">
        <v>1919</v>
      </c>
      <c r="C52" s="875"/>
      <c r="D52" s="876"/>
      <c r="E52" s="876"/>
      <c r="F52" s="876"/>
    </row>
    <row r="53" spans="1:6">
      <c r="A53" s="877"/>
      <c r="B53" s="878"/>
      <c r="C53" s="818"/>
      <c r="D53" s="861"/>
      <c r="E53" s="879"/>
      <c r="F53" s="861"/>
    </row>
    <row r="54" spans="1:6">
      <c r="A54" s="881" t="str">
        <f>A16</f>
        <v>05.01.</v>
      </c>
      <c r="B54" s="881" t="str">
        <f>B16</f>
        <v>UKUPNO ARMIRANO BETONSKI RADOVI</v>
      </c>
      <c r="C54" s="882"/>
      <c r="D54" s="883"/>
      <c r="E54" s="884"/>
      <c r="F54" s="883">
        <f>F16</f>
        <v>0</v>
      </c>
    </row>
    <row r="55" spans="1:6">
      <c r="A55" s="881"/>
      <c r="B55" s="881"/>
      <c r="C55" s="882"/>
      <c r="D55" s="883"/>
      <c r="E55" s="884"/>
      <c r="F55" s="883"/>
    </row>
    <row r="56" spans="1:6">
      <c r="A56" s="902" t="str">
        <f>A49</f>
        <v>05.02.</v>
      </c>
      <c r="B56" s="881" t="str">
        <f>B49</f>
        <v>UKUPNO OPREMA</v>
      </c>
      <c r="C56" s="882"/>
      <c r="D56" s="883"/>
      <c r="E56" s="884"/>
      <c r="F56" s="883">
        <f>F49</f>
        <v>0</v>
      </c>
    </row>
    <row r="57" spans="1:6">
      <c r="A57" s="881"/>
      <c r="B57" s="881"/>
      <c r="C57" s="882"/>
      <c r="D57" s="883"/>
      <c r="E57" s="884"/>
      <c r="F57" s="883"/>
    </row>
    <row r="58" spans="1:6">
      <c r="A58" s="868" t="s">
        <v>590</v>
      </c>
      <c r="B58" s="869" t="s">
        <v>1976</v>
      </c>
      <c r="C58" s="870"/>
      <c r="D58" s="871"/>
      <c r="E58" s="872"/>
      <c r="F58" s="871">
        <f>SUM(F53:F57)</f>
        <v>0</v>
      </c>
    </row>
  </sheetData>
  <mergeCells count="1">
    <mergeCell ref="A1:F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460"/>
  <sheetViews>
    <sheetView showGridLines="0" view="pageBreakPreview" zoomScale="160" zoomScaleNormal="115" zoomScaleSheetLayoutView="160" workbookViewId="0">
      <selection activeCell="B28" sqref="B28"/>
    </sheetView>
  </sheetViews>
  <sheetFormatPr defaultColWidth="9.140625" defaultRowHeight="20.100000000000001" customHeight="1"/>
  <cols>
    <col min="1" max="1" width="7.28515625" style="523" bestFit="1" customWidth="1"/>
    <col min="2" max="2" width="75.140625" style="523" customWidth="1"/>
    <col min="3" max="3" width="9.42578125" style="523" customWidth="1"/>
    <col min="4" max="4" width="8.85546875" style="523" customWidth="1"/>
    <col min="5" max="6" width="7.5703125" style="523" customWidth="1"/>
    <col min="7" max="7" width="6.7109375" style="523" customWidth="1"/>
    <col min="8" max="11" width="9.140625" style="523" customWidth="1"/>
    <col min="12" max="16384" width="9.140625" style="523"/>
  </cols>
  <sheetData>
    <row r="1" spans="1:3" ht="12.75"/>
    <row r="2" spans="1:3" ht="12.75">
      <c r="A2" s="524"/>
      <c r="B2" s="525" t="s">
        <v>145</v>
      </c>
      <c r="C2" s="526"/>
    </row>
    <row r="3" spans="1:3" ht="12.75"/>
    <row r="4" spans="1:3" ht="51">
      <c r="B4" s="529" t="s">
        <v>1322</v>
      </c>
    </row>
    <row r="5" spans="1:3" ht="47.45" customHeight="1">
      <c r="B5" s="529" t="s">
        <v>1323</v>
      </c>
    </row>
    <row r="6" spans="1:3" ht="33.6" customHeight="1">
      <c r="B6" s="529" t="s">
        <v>1324</v>
      </c>
    </row>
    <row r="7" spans="1:3" ht="93.6" customHeight="1">
      <c r="A7" s="527"/>
      <c r="B7" s="528" t="s">
        <v>1985</v>
      </c>
      <c r="C7" s="528"/>
    </row>
    <row r="8" spans="1:3" ht="227.1" customHeight="1">
      <c r="B8" s="528" t="s">
        <v>193</v>
      </c>
      <c r="C8" s="528"/>
    </row>
    <row r="9" spans="1:3" ht="31.5" customHeight="1">
      <c r="A9" s="527"/>
      <c r="B9" s="528" t="s">
        <v>1980</v>
      </c>
      <c r="C9" s="528"/>
    </row>
    <row r="10" spans="1:3" ht="82.5" customHeight="1">
      <c r="A10" s="527"/>
      <c r="B10" s="529" t="s">
        <v>1325</v>
      </c>
      <c r="C10" s="528"/>
    </row>
    <row r="11" spans="1:3" ht="30" customHeight="1">
      <c r="B11" s="528" t="s">
        <v>142</v>
      </c>
      <c r="C11" s="528"/>
    </row>
    <row r="12" spans="1:3" ht="27" customHeight="1">
      <c r="A12" s="527"/>
      <c r="B12" s="528" t="s">
        <v>141</v>
      </c>
      <c r="C12" s="528"/>
    </row>
    <row r="13" spans="1:3" ht="15.75" customHeight="1">
      <c r="A13" s="527"/>
      <c r="B13" s="528" t="s">
        <v>146</v>
      </c>
      <c r="C13" s="528"/>
    </row>
    <row r="14" spans="1:3" ht="27" customHeight="1">
      <c r="A14" s="527"/>
      <c r="B14" s="528" t="s">
        <v>147</v>
      </c>
      <c r="C14" s="528"/>
    </row>
    <row r="15" spans="1:3" ht="18" customHeight="1">
      <c r="A15" s="527"/>
      <c r="B15" s="528" t="s">
        <v>148</v>
      </c>
      <c r="C15" s="528"/>
    </row>
    <row r="16" spans="1:3" ht="29.45" customHeight="1">
      <c r="A16" s="527"/>
      <c r="B16" s="528" t="s">
        <v>1986</v>
      </c>
      <c r="C16" s="528"/>
    </row>
    <row r="17" spans="1:3" ht="25.5">
      <c r="B17" s="528" t="s">
        <v>140</v>
      </c>
      <c r="C17" s="528"/>
    </row>
    <row r="18" spans="1:3" ht="27.75" customHeight="1">
      <c r="B18" s="528" t="s">
        <v>1987</v>
      </c>
      <c r="C18" s="528"/>
    </row>
    <row r="19" spans="1:3" ht="42.6" customHeight="1">
      <c r="B19" s="528" t="s">
        <v>149</v>
      </c>
      <c r="C19" s="528"/>
    </row>
    <row r="20" spans="1:3" ht="44.1" customHeight="1">
      <c r="B20" s="528" t="s">
        <v>150</v>
      </c>
      <c r="C20" s="528"/>
    </row>
    <row r="21" spans="1:3" ht="43.5" customHeight="1">
      <c r="B21" s="528" t="s">
        <v>1988</v>
      </c>
      <c r="C21" s="528"/>
    </row>
    <row r="22" spans="1:3" ht="25.5">
      <c r="B22" s="529" t="s">
        <v>1981</v>
      </c>
      <c r="C22" s="528"/>
    </row>
    <row r="23" spans="1:3" ht="25.5">
      <c r="B23" s="529" t="s">
        <v>1982</v>
      </c>
      <c r="C23" s="528"/>
    </row>
    <row r="24" spans="1:3" ht="25.5">
      <c r="B24" s="529" t="s">
        <v>1326</v>
      </c>
      <c r="C24" s="528"/>
    </row>
    <row r="25" spans="1:3" ht="25.5">
      <c r="B25" s="529" t="s">
        <v>1327</v>
      </c>
      <c r="C25" s="528"/>
    </row>
    <row r="26" spans="1:3" ht="25.5">
      <c r="B26" s="529" t="s">
        <v>1328</v>
      </c>
      <c r="C26" s="528"/>
    </row>
    <row r="27" spans="1:3" ht="39.75" customHeight="1">
      <c r="B27" s="529" t="s">
        <v>1989</v>
      </c>
      <c r="C27" s="528"/>
    </row>
    <row r="28" spans="1:3" ht="25.5">
      <c r="B28" s="529" t="s">
        <v>1990</v>
      </c>
      <c r="C28" s="528"/>
    </row>
    <row r="29" spans="1:3" ht="15.75" customHeight="1">
      <c r="B29" s="529" t="s">
        <v>1329</v>
      </c>
      <c r="C29" s="528"/>
    </row>
    <row r="30" spans="1:3" ht="13.5" customHeight="1">
      <c r="A30" s="527"/>
      <c r="B30" s="528" t="s">
        <v>139</v>
      </c>
      <c r="C30" s="528"/>
    </row>
    <row r="31" spans="1:3" ht="69" customHeight="1">
      <c r="B31" s="528" t="s">
        <v>1983</v>
      </c>
      <c r="C31" s="528"/>
    </row>
    <row r="32" spans="1:3" ht="63.75">
      <c r="B32" s="528" t="s">
        <v>1984</v>
      </c>
      <c r="C32" s="528"/>
    </row>
    <row r="33" spans="1:3" ht="57.6" customHeight="1">
      <c r="B33" s="528" t="s">
        <v>138</v>
      </c>
      <c r="C33" s="528"/>
    </row>
    <row r="34" spans="1:3" ht="12.75">
      <c r="A34" s="527"/>
      <c r="B34" s="528" t="s">
        <v>137</v>
      </c>
      <c r="C34" s="528"/>
    </row>
    <row r="35" spans="1:3" ht="76.5">
      <c r="B35" s="529" t="s">
        <v>1330</v>
      </c>
      <c r="C35" s="528"/>
    </row>
    <row r="36" spans="1:3" ht="90.95" customHeight="1">
      <c r="A36" s="527"/>
      <c r="B36" s="529" t="s">
        <v>1331</v>
      </c>
      <c r="C36" s="528"/>
    </row>
    <row r="37" spans="1:3" ht="51">
      <c r="A37" s="527"/>
      <c r="B37" s="529" t="s">
        <v>1332</v>
      </c>
      <c r="C37" s="528"/>
    </row>
    <row r="38" spans="1:3" ht="25.5">
      <c r="A38" s="527"/>
      <c r="B38" s="529" t="s">
        <v>1333</v>
      </c>
      <c r="C38" s="528"/>
    </row>
    <row r="39" spans="1:3" ht="38.25">
      <c r="A39" s="527"/>
      <c r="B39" s="529" t="s">
        <v>1334</v>
      </c>
      <c r="C39" s="528"/>
    </row>
    <row r="40" spans="1:3" ht="25.5">
      <c r="A40" s="527"/>
      <c r="B40" s="529" t="s">
        <v>1335</v>
      </c>
      <c r="C40" s="528"/>
    </row>
    <row r="41" spans="1:3" ht="12" customHeight="1">
      <c r="B41" s="528" t="s">
        <v>136</v>
      </c>
      <c r="C41" s="528"/>
    </row>
    <row r="42" spans="1:3" ht="25.5">
      <c r="A42" s="527"/>
      <c r="B42" s="528" t="s">
        <v>135</v>
      </c>
      <c r="C42" s="528"/>
    </row>
    <row r="43" spans="1:3" ht="26.25" customHeight="1">
      <c r="B43" s="528" t="s">
        <v>194</v>
      </c>
      <c r="C43" s="528"/>
    </row>
    <row r="44" spans="1:3" ht="39" customHeight="1">
      <c r="A44" s="527"/>
      <c r="B44" s="528" t="s">
        <v>133</v>
      </c>
    </row>
    <row r="45" spans="1:3" ht="24.6" customHeight="1">
      <c r="B45" s="528" t="s">
        <v>134</v>
      </c>
      <c r="C45" s="528"/>
    </row>
    <row r="46" spans="1:3" ht="12.75">
      <c r="A46" s="527"/>
      <c r="B46" s="528" t="s">
        <v>132</v>
      </c>
      <c r="C46" s="528"/>
    </row>
    <row r="47" spans="1:3" ht="51.95" customHeight="1">
      <c r="B47" s="528" t="s">
        <v>131</v>
      </c>
      <c r="C47" s="528"/>
    </row>
    <row r="48" spans="1:3" ht="54.95" customHeight="1">
      <c r="A48" s="527"/>
      <c r="B48" s="528" t="s">
        <v>130</v>
      </c>
      <c r="C48" s="528"/>
    </row>
    <row r="49" spans="1:3" ht="51">
      <c r="A49" s="527"/>
      <c r="B49" s="529" t="s">
        <v>1336</v>
      </c>
      <c r="C49" s="528"/>
    </row>
    <row r="50" spans="1:3" ht="33" customHeight="1">
      <c r="A50" s="527"/>
      <c r="B50" s="529" t="s">
        <v>1337</v>
      </c>
      <c r="C50" s="528"/>
    </row>
    <row r="51" spans="1:3" ht="42" customHeight="1">
      <c r="A51" s="527"/>
      <c r="B51" s="529" t="s">
        <v>1338</v>
      </c>
      <c r="C51" s="528"/>
    </row>
    <row r="52" spans="1:3" ht="25.5">
      <c r="A52" s="527"/>
      <c r="B52" s="529" t="s">
        <v>1339</v>
      </c>
      <c r="C52" s="528"/>
    </row>
    <row r="53" spans="1:3" ht="30.6" customHeight="1">
      <c r="A53" s="527"/>
      <c r="B53" s="529" t="s">
        <v>1340</v>
      </c>
      <c r="C53" s="528"/>
    </row>
    <row r="54" spans="1:3" ht="30" customHeight="1">
      <c r="A54" s="527"/>
      <c r="B54" s="529" t="s">
        <v>1341</v>
      </c>
      <c r="C54" s="528"/>
    </row>
    <row r="55" spans="1:3" ht="38.25">
      <c r="A55" s="527"/>
      <c r="B55" s="529" t="s">
        <v>1342</v>
      </c>
      <c r="C55" s="528"/>
    </row>
    <row r="56" spans="1:3" ht="17.45" customHeight="1">
      <c r="A56" s="527"/>
      <c r="B56" s="529" t="s">
        <v>1343</v>
      </c>
      <c r="C56" s="528"/>
    </row>
    <row r="57" spans="1:3" ht="15.95" customHeight="1">
      <c r="A57" s="527"/>
      <c r="B57" s="529" t="s">
        <v>1344</v>
      </c>
      <c r="C57" s="528"/>
    </row>
    <row r="58" spans="1:3" ht="87" customHeight="1">
      <c r="A58" s="527"/>
      <c r="B58" s="529" t="s">
        <v>1345</v>
      </c>
      <c r="C58" s="528"/>
    </row>
    <row r="59" spans="1:3" ht="54" customHeight="1">
      <c r="A59" s="527"/>
      <c r="B59" s="529" t="s">
        <v>1991</v>
      </c>
      <c r="C59" s="528"/>
    </row>
    <row r="60" spans="1:3" ht="51">
      <c r="A60" s="527"/>
      <c r="B60" s="529" t="s">
        <v>1992</v>
      </c>
      <c r="C60" s="528"/>
    </row>
    <row r="61" spans="1:3" ht="25.5">
      <c r="A61" s="527"/>
      <c r="B61" s="529" t="s">
        <v>1346</v>
      </c>
      <c r="C61" s="528"/>
    </row>
    <row r="62" spans="1:3" ht="52.5" customHeight="1">
      <c r="A62" s="527"/>
      <c r="B62" s="557" t="s">
        <v>1347</v>
      </c>
      <c r="C62" s="528"/>
    </row>
    <row r="63" spans="1:3" ht="38.25">
      <c r="A63" s="527"/>
      <c r="B63" s="557" t="s">
        <v>1348</v>
      </c>
      <c r="C63" s="528"/>
    </row>
    <row r="64" spans="1:3" ht="12.75">
      <c r="A64" s="527"/>
      <c r="B64" s="557" t="s">
        <v>1349</v>
      </c>
      <c r="C64" s="528"/>
    </row>
    <row r="65" spans="1:4" ht="12.75">
      <c r="A65" s="527"/>
      <c r="B65" s="557" t="s">
        <v>1350</v>
      </c>
      <c r="C65" s="528"/>
    </row>
    <row r="66" spans="1:4" ht="25.5">
      <c r="A66" s="527"/>
      <c r="B66" s="557" t="s">
        <v>1351</v>
      </c>
      <c r="C66" s="528"/>
    </row>
    <row r="67" spans="1:4" ht="25.5">
      <c r="A67" s="527"/>
      <c r="B67" s="557" t="s">
        <v>1352</v>
      </c>
      <c r="C67" s="528"/>
    </row>
    <row r="68" spans="1:4" ht="25.5">
      <c r="A68" s="527"/>
      <c r="B68" s="529" t="s">
        <v>1353</v>
      </c>
      <c r="C68" s="528"/>
    </row>
    <row r="69" spans="1:4" ht="25.5">
      <c r="A69" s="527"/>
      <c r="B69" s="529" t="s">
        <v>1354</v>
      </c>
      <c r="C69" s="528"/>
    </row>
    <row r="70" spans="1:4" ht="38.25">
      <c r="A70" s="527"/>
      <c r="B70" s="529" t="s">
        <v>1355</v>
      </c>
      <c r="C70" s="528"/>
    </row>
    <row r="71" spans="1:4" ht="51">
      <c r="A71" s="527"/>
      <c r="B71" s="558" t="s">
        <v>2129</v>
      </c>
      <c r="C71" s="528"/>
    </row>
    <row r="72" spans="1:4" ht="15" customHeight="1">
      <c r="A72" s="527"/>
      <c r="B72" s="530" t="s">
        <v>129</v>
      </c>
      <c r="C72" s="528"/>
      <c r="D72" s="531"/>
    </row>
    <row r="73" spans="1:4" ht="135" customHeight="1">
      <c r="B73" s="530" t="s">
        <v>1993</v>
      </c>
      <c r="C73" s="528"/>
    </row>
    <row r="74" spans="1:4" ht="132.6" customHeight="1">
      <c r="B74" s="530" t="s">
        <v>151</v>
      </c>
      <c r="C74" s="528"/>
    </row>
    <row r="75" spans="1:4" ht="13.5" customHeight="1">
      <c r="B75" s="532"/>
      <c r="C75" s="530"/>
    </row>
    <row r="76" spans="1:4" ht="15" customHeight="1">
      <c r="B76" s="533" t="s">
        <v>128</v>
      </c>
      <c r="C76" s="530"/>
    </row>
    <row r="77" spans="1:4" ht="45.6" customHeight="1">
      <c r="B77" s="528" t="s">
        <v>1994</v>
      </c>
      <c r="C77" s="530"/>
    </row>
    <row r="78" spans="1:4" ht="60">
      <c r="B78" s="376" t="s">
        <v>2052</v>
      </c>
      <c r="C78" s="530"/>
    </row>
    <row r="79" spans="1:4" ht="197.45" customHeight="1">
      <c r="B79" s="528" t="s">
        <v>1995</v>
      </c>
      <c r="C79" s="530"/>
    </row>
    <row r="80" spans="1:4" ht="63.95" customHeight="1">
      <c r="B80" s="528" t="s">
        <v>127</v>
      </c>
      <c r="C80" s="530"/>
    </row>
    <row r="81" spans="1:3" ht="72.95" customHeight="1">
      <c r="B81" s="528" t="s">
        <v>195</v>
      </c>
      <c r="C81" s="530"/>
    </row>
    <row r="82" spans="1:3" ht="15.75" customHeight="1">
      <c r="A82" s="527"/>
      <c r="B82" s="528" t="s">
        <v>1356</v>
      </c>
      <c r="C82" s="530"/>
    </row>
    <row r="83" spans="1:3" ht="15" customHeight="1">
      <c r="A83" s="527"/>
      <c r="B83" s="534" t="s">
        <v>152</v>
      </c>
      <c r="C83" s="530"/>
    </row>
    <row r="84" spans="1:3" ht="12" customHeight="1">
      <c r="A84" s="527"/>
      <c r="B84" s="528"/>
      <c r="C84" s="528"/>
    </row>
    <row r="85" spans="1:3" ht="12.75">
      <c r="B85" s="535" t="s">
        <v>126</v>
      </c>
      <c r="C85" s="528"/>
    </row>
    <row r="86" spans="1:3" ht="36.75" customHeight="1">
      <c r="A86" s="527"/>
      <c r="B86" s="536" t="s">
        <v>1357</v>
      </c>
      <c r="C86" s="528"/>
    </row>
    <row r="87" spans="1:3" ht="36.75" customHeight="1">
      <c r="B87" s="537" t="s">
        <v>125</v>
      </c>
      <c r="C87" s="528"/>
    </row>
    <row r="88" spans="1:3" ht="39" customHeight="1">
      <c r="A88" s="527"/>
      <c r="B88" s="537" t="s">
        <v>124</v>
      </c>
      <c r="C88" s="533"/>
    </row>
    <row r="89" spans="1:3" ht="30.6" customHeight="1">
      <c r="A89" s="527"/>
      <c r="B89" s="537" t="s">
        <v>1587</v>
      </c>
      <c r="C89" s="533"/>
    </row>
    <row r="90" spans="1:3" ht="56.45" customHeight="1">
      <c r="B90" s="537" t="s">
        <v>1588</v>
      </c>
      <c r="C90" s="538"/>
    </row>
    <row r="91" spans="1:3" ht="39.950000000000003" customHeight="1">
      <c r="A91" s="527"/>
      <c r="B91" s="537" t="s">
        <v>1589</v>
      </c>
      <c r="C91" s="537"/>
    </row>
    <row r="92" spans="1:3" ht="27.6" customHeight="1">
      <c r="B92" s="537" t="s">
        <v>123</v>
      </c>
      <c r="C92" s="537"/>
    </row>
    <row r="93" spans="1:3" ht="18.95" customHeight="1">
      <c r="B93" s="535" t="s">
        <v>1996</v>
      </c>
      <c r="C93" s="537"/>
    </row>
    <row r="94" spans="1:3" ht="89.25">
      <c r="B94" s="904" t="s">
        <v>2056</v>
      </c>
      <c r="C94" s="537"/>
    </row>
    <row r="95" spans="1:3" ht="12.75">
      <c r="A95" s="527"/>
      <c r="B95" s="535" t="s">
        <v>122</v>
      </c>
      <c r="C95" s="537"/>
    </row>
    <row r="96" spans="1:3" ht="235.5" customHeight="1">
      <c r="B96" s="540" t="s">
        <v>1997</v>
      </c>
      <c r="C96" s="537"/>
    </row>
    <row r="97" spans="1:3" ht="12.75">
      <c r="A97" s="527"/>
      <c r="B97" s="537" t="s">
        <v>121</v>
      </c>
      <c r="C97" s="537"/>
    </row>
    <row r="98" spans="1:3" ht="102">
      <c r="A98" s="527"/>
      <c r="B98" s="537" t="s">
        <v>153</v>
      </c>
      <c r="C98" s="537"/>
    </row>
    <row r="99" spans="1:3" ht="153">
      <c r="B99" s="529" t="s">
        <v>1998</v>
      </c>
      <c r="C99" s="537"/>
    </row>
    <row r="100" spans="1:3" ht="51">
      <c r="B100" s="537" t="s">
        <v>1999</v>
      </c>
      <c r="C100" s="537"/>
    </row>
    <row r="101" spans="1:3" ht="12.75">
      <c r="B101" s="537" t="s">
        <v>120</v>
      </c>
      <c r="C101" s="537"/>
    </row>
    <row r="102" spans="1:3" ht="51">
      <c r="A102" s="527"/>
      <c r="B102" s="537" t="s">
        <v>119</v>
      </c>
      <c r="C102" s="537"/>
    </row>
    <row r="103" spans="1:3" ht="29.1" customHeight="1">
      <c r="B103" s="537" t="s">
        <v>2000</v>
      </c>
      <c r="C103" s="537"/>
    </row>
    <row r="104" spans="1:3" ht="50.1" customHeight="1">
      <c r="B104" s="537" t="s">
        <v>1590</v>
      </c>
      <c r="C104" s="537"/>
    </row>
    <row r="105" spans="1:3" ht="89.25">
      <c r="A105" s="538"/>
      <c r="B105" s="537" t="s">
        <v>1591</v>
      </c>
      <c r="C105" s="539"/>
    </row>
    <row r="106" spans="1:3" ht="76.5">
      <c r="A106" s="538"/>
      <c r="B106" s="529" t="s">
        <v>1358</v>
      </c>
      <c r="C106" s="537"/>
    </row>
    <row r="107" spans="1:3" ht="137.1" customHeight="1">
      <c r="A107" s="538"/>
      <c r="B107" s="537" t="s">
        <v>2001</v>
      </c>
      <c r="C107" s="537"/>
    </row>
    <row r="108" spans="1:3" ht="51">
      <c r="A108" s="538"/>
      <c r="B108" s="537" t="s">
        <v>118</v>
      </c>
      <c r="C108" s="537"/>
    </row>
    <row r="109" spans="1:3" ht="29.1" customHeight="1">
      <c r="A109" s="541"/>
      <c r="B109" s="537" t="s">
        <v>117</v>
      </c>
      <c r="C109" s="537"/>
    </row>
    <row r="110" spans="1:3" ht="51">
      <c r="A110" s="538"/>
      <c r="B110" s="537" t="s">
        <v>154</v>
      </c>
      <c r="C110" s="537"/>
    </row>
    <row r="111" spans="1:3" ht="12.75">
      <c r="A111" s="538"/>
      <c r="B111" s="537" t="s">
        <v>116</v>
      </c>
      <c r="C111" s="537"/>
    </row>
    <row r="112" spans="1:3" ht="15.6" customHeight="1">
      <c r="A112" s="538"/>
      <c r="B112" s="537" t="s">
        <v>115</v>
      </c>
      <c r="C112" s="537"/>
    </row>
    <row r="113" spans="1:3" ht="153">
      <c r="A113" s="538"/>
      <c r="B113" s="537" t="s">
        <v>114</v>
      </c>
      <c r="C113" s="537"/>
    </row>
    <row r="114" spans="1:3" ht="45.95" customHeight="1">
      <c r="A114" s="538"/>
      <c r="B114" s="537" t="s">
        <v>113</v>
      </c>
      <c r="C114" s="537"/>
    </row>
    <row r="115" spans="1:3" ht="21.95" customHeight="1">
      <c r="A115" s="541"/>
      <c r="B115" s="537" t="s">
        <v>112</v>
      </c>
      <c r="C115" s="537"/>
    </row>
    <row r="116" spans="1:3" ht="111.95" customHeight="1">
      <c r="A116" s="541"/>
      <c r="B116" s="537" t="s">
        <v>111</v>
      </c>
      <c r="C116" s="537"/>
    </row>
    <row r="117" spans="1:3" ht="77.099999999999994" customHeight="1">
      <c r="A117" s="538"/>
      <c r="B117" s="537" t="s">
        <v>110</v>
      </c>
      <c r="C117" s="537"/>
    </row>
    <row r="118" spans="1:3" ht="140.25">
      <c r="A118" s="541"/>
      <c r="B118" s="537" t="s">
        <v>155</v>
      </c>
      <c r="C118" s="537"/>
    </row>
    <row r="119" spans="1:3" ht="114.75">
      <c r="A119" s="541"/>
      <c r="B119" s="537" t="s">
        <v>2002</v>
      </c>
      <c r="C119" s="537"/>
    </row>
    <row r="120" spans="1:3" ht="38.25">
      <c r="A120" s="541"/>
      <c r="B120" s="537" t="s">
        <v>2003</v>
      </c>
      <c r="C120" s="537"/>
    </row>
    <row r="121" spans="1:3" ht="38.25">
      <c r="A121" s="541"/>
      <c r="B121" s="537" t="s">
        <v>156</v>
      </c>
      <c r="C121" s="537"/>
    </row>
    <row r="122" spans="1:3" ht="30.6" customHeight="1">
      <c r="A122" s="541"/>
      <c r="B122" s="537" t="s">
        <v>109</v>
      </c>
      <c r="C122" s="537"/>
    </row>
    <row r="123" spans="1:3" ht="38.25">
      <c r="A123" s="538"/>
      <c r="B123" s="537" t="s">
        <v>157</v>
      </c>
      <c r="C123" s="537"/>
    </row>
    <row r="124" spans="1:3" ht="38.25">
      <c r="A124" s="538"/>
      <c r="B124" s="537" t="s">
        <v>158</v>
      </c>
      <c r="C124" s="537"/>
    </row>
    <row r="125" spans="1:3" ht="25.5">
      <c r="A125" s="538"/>
      <c r="B125" s="537" t="s">
        <v>108</v>
      </c>
      <c r="C125" s="537"/>
    </row>
    <row r="126" spans="1:3" ht="25.5">
      <c r="A126" s="538"/>
      <c r="B126" s="537" t="s">
        <v>159</v>
      </c>
      <c r="C126" s="537"/>
    </row>
    <row r="127" spans="1:3" ht="63.75">
      <c r="A127" s="541"/>
      <c r="B127" s="537" t="s">
        <v>107</v>
      </c>
      <c r="C127" s="537"/>
    </row>
    <row r="128" spans="1:3" ht="30" customHeight="1">
      <c r="A128" s="538"/>
      <c r="B128" s="537" t="s">
        <v>106</v>
      </c>
      <c r="C128" s="537"/>
    </row>
    <row r="129" spans="1:3" ht="12.75">
      <c r="A129" s="538"/>
      <c r="B129" s="537" t="s">
        <v>105</v>
      </c>
      <c r="C129" s="537"/>
    </row>
    <row r="130" spans="1:3" ht="38.25">
      <c r="A130" s="538"/>
      <c r="B130" s="537" t="s">
        <v>160</v>
      </c>
      <c r="C130" s="537"/>
    </row>
    <row r="131" spans="1:3" ht="38.25">
      <c r="A131" s="538"/>
      <c r="B131" s="537" t="s">
        <v>104</v>
      </c>
      <c r="C131" s="537"/>
    </row>
    <row r="132" spans="1:3" ht="25.5" customHeight="1">
      <c r="A132" s="541"/>
      <c r="B132" s="532"/>
      <c r="C132" s="537"/>
    </row>
    <row r="133" spans="1:3" ht="29.1" customHeight="1">
      <c r="A133" s="538"/>
      <c r="B133" s="535" t="s">
        <v>103</v>
      </c>
      <c r="C133" s="537"/>
    </row>
    <row r="134" spans="1:3" ht="12.75">
      <c r="A134" s="538"/>
      <c r="B134" s="537" t="s">
        <v>102</v>
      </c>
      <c r="C134" s="537"/>
    </row>
    <row r="135" spans="1:3" ht="51">
      <c r="A135" s="538"/>
      <c r="B135" s="537" t="s">
        <v>2004</v>
      </c>
      <c r="C135" s="537"/>
    </row>
    <row r="136" spans="1:3" ht="51">
      <c r="A136" s="538"/>
      <c r="B136" s="537" t="s">
        <v>101</v>
      </c>
      <c r="C136" s="537"/>
    </row>
    <row r="137" spans="1:3" ht="25.5">
      <c r="A137" s="538"/>
      <c r="B137" s="537" t="s">
        <v>100</v>
      </c>
      <c r="C137" s="537"/>
    </row>
    <row r="138" spans="1:3" ht="38.25">
      <c r="A138" s="541"/>
      <c r="B138" s="537" t="s">
        <v>99</v>
      </c>
      <c r="C138" s="537"/>
    </row>
    <row r="139" spans="1:3" ht="12.75">
      <c r="A139" s="538"/>
      <c r="B139" s="537" t="s">
        <v>98</v>
      </c>
      <c r="C139" s="537"/>
    </row>
    <row r="140" spans="1:3" ht="12.75">
      <c r="A140" s="541"/>
      <c r="B140" s="537" t="s">
        <v>97</v>
      </c>
      <c r="C140" s="537"/>
    </row>
    <row r="141" spans="1:3" ht="12.75">
      <c r="B141" s="537" t="s">
        <v>96</v>
      </c>
      <c r="C141" s="537"/>
    </row>
    <row r="142" spans="1:3" ht="12.75">
      <c r="A142" s="527"/>
      <c r="B142" s="537" t="s">
        <v>95</v>
      </c>
      <c r="C142" s="537"/>
    </row>
    <row r="143" spans="1:3" ht="76.5">
      <c r="B143" s="537" t="s">
        <v>1361</v>
      </c>
      <c r="C143" s="537"/>
    </row>
    <row r="144" spans="1:3" ht="25.5">
      <c r="B144" s="529" t="s">
        <v>1362</v>
      </c>
      <c r="C144" s="537"/>
    </row>
    <row r="145" spans="1:3" ht="25.5">
      <c r="B145" s="529" t="s">
        <v>1363</v>
      </c>
      <c r="C145" s="537"/>
    </row>
    <row r="146" spans="1:3" ht="12.75">
      <c r="B146" s="529" t="s">
        <v>1364</v>
      </c>
      <c r="C146" s="537"/>
    </row>
    <row r="147" spans="1:3" ht="12.75">
      <c r="B147" s="529" t="s">
        <v>1365</v>
      </c>
      <c r="C147" s="537"/>
    </row>
    <row r="148" spans="1:3" ht="25.5">
      <c r="B148" s="529" t="s">
        <v>1366</v>
      </c>
      <c r="C148" s="537"/>
    </row>
    <row r="149" spans="1:3" ht="12.75">
      <c r="B149" s="529" t="s">
        <v>1367</v>
      </c>
      <c r="C149" s="537"/>
    </row>
    <row r="150" spans="1:3" ht="12.75">
      <c r="B150" s="529" t="s">
        <v>1368</v>
      </c>
      <c r="C150" s="537"/>
    </row>
    <row r="151" spans="1:3" ht="63.75">
      <c r="B151" s="529" t="s">
        <v>1369</v>
      </c>
      <c r="C151" s="537"/>
    </row>
    <row r="152" spans="1:3" ht="38.25">
      <c r="B152" s="537" t="s">
        <v>94</v>
      </c>
      <c r="C152" s="537"/>
    </row>
    <row r="153" spans="1:3" ht="51">
      <c r="B153" s="537" t="s">
        <v>161</v>
      </c>
      <c r="C153" s="537"/>
    </row>
    <row r="154" spans="1:3" ht="51">
      <c r="A154" s="527"/>
      <c r="B154" s="537" t="s">
        <v>162</v>
      </c>
      <c r="C154" s="537"/>
    </row>
    <row r="155" spans="1:3" ht="38.25">
      <c r="B155" s="537" t="s">
        <v>93</v>
      </c>
      <c r="C155" s="537"/>
    </row>
    <row r="156" spans="1:3" ht="13.5" customHeight="1">
      <c r="A156" s="527"/>
      <c r="B156" s="537" t="s">
        <v>92</v>
      </c>
      <c r="C156" s="537"/>
    </row>
    <row r="157" spans="1:3" ht="51">
      <c r="A157" s="527"/>
      <c r="B157" s="529" t="s">
        <v>1359</v>
      </c>
      <c r="C157" s="537"/>
    </row>
    <row r="158" spans="1:3" ht="38.25">
      <c r="A158" s="527"/>
      <c r="B158" s="529" t="s">
        <v>1360</v>
      </c>
      <c r="C158" s="537"/>
    </row>
    <row r="159" spans="1:3" ht="12.75">
      <c r="B159" s="537" t="s">
        <v>91</v>
      </c>
      <c r="C159" s="537"/>
    </row>
    <row r="160" spans="1:3" ht="25.5">
      <c r="A160" s="527"/>
      <c r="B160" s="537" t="s">
        <v>90</v>
      </c>
      <c r="C160" s="537"/>
    </row>
    <row r="161" spans="1:3" ht="40.5">
      <c r="B161" s="537" t="s">
        <v>1583</v>
      </c>
      <c r="C161" s="537"/>
    </row>
    <row r="162" spans="1:3" ht="76.5">
      <c r="A162" s="527"/>
      <c r="B162" s="537" t="s">
        <v>89</v>
      </c>
      <c r="C162" s="537"/>
    </row>
    <row r="163" spans="1:3" ht="40.5" customHeight="1">
      <c r="B163" s="537" t="s">
        <v>2005</v>
      </c>
      <c r="C163" s="537"/>
    </row>
    <row r="164" spans="1:3" ht="76.5">
      <c r="A164" s="527"/>
      <c r="B164" s="537" t="s">
        <v>88</v>
      </c>
      <c r="C164" s="537"/>
    </row>
    <row r="165" spans="1:3" ht="76.5">
      <c r="A165" s="527"/>
      <c r="B165" s="537" t="s">
        <v>1592</v>
      </c>
      <c r="C165" s="537"/>
    </row>
    <row r="166" spans="1:3" ht="15" customHeight="1">
      <c r="B166" s="537" t="s">
        <v>87</v>
      </c>
      <c r="C166" s="537"/>
    </row>
    <row r="167" spans="1:3" ht="24.6" customHeight="1">
      <c r="A167" s="527"/>
      <c r="B167" s="538"/>
      <c r="C167" s="537"/>
    </row>
    <row r="168" spans="1:3" ht="29.1" customHeight="1">
      <c r="B168" s="533" t="s">
        <v>86</v>
      </c>
      <c r="C168" s="537"/>
    </row>
    <row r="169" spans="1:3" s="545" customFormat="1" ht="38.25">
      <c r="A169" s="542"/>
      <c r="B169" s="543" t="s">
        <v>2006</v>
      </c>
      <c r="C169" s="544"/>
    </row>
    <row r="170" spans="1:3" s="545" customFormat="1" ht="38.25">
      <c r="A170" s="542"/>
      <c r="B170" s="543" t="s">
        <v>85</v>
      </c>
      <c r="C170" s="544"/>
    </row>
    <row r="171" spans="1:3" ht="38.25">
      <c r="B171" s="559" t="s">
        <v>1370</v>
      </c>
      <c r="C171" s="537"/>
    </row>
    <row r="172" spans="1:3" ht="12.75">
      <c r="A172" s="527"/>
      <c r="B172" s="559" t="s">
        <v>1371</v>
      </c>
      <c r="C172" s="537"/>
    </row>
    <row r="173" spans="1:3" ht="25.5">
      <c r="A173" s="527"/>
      <c r="B173" s="559" t="s">
        <v>1372</v>
      </c>
      <c r="C173" s="537"/>
    </row>
    <row r="174" spans="1:3" ht="17.100000000000001" customHeight="1">
      <c r="B174" s="559" t="s">
        <v>1373</v>
      </c>
      <c r="C174" s="537"/>
    </row>
    <row r="175" spans="1:3" ht="25.5">
      <c r="A175" s="527"/>
      <c r="B175" s="528" t="s">
        <v>84</v>
      </c>
      <c r="C175" s="537"/>
    </row>
    <row r="176" spans="1:3" ht="63.75">
      <c r="A176" s="527"/>
      <c r="B176" s="528" t="s">
        <v>83</v>
      </c>
      <c r="C176" s="537"/>
    </row>
    <row r="177" spans="1:3" ht="25.5">
      <c r="A177" s="527"/>
      <c r="B177" s="528" t="s">
        <v>82</v>
      </c>
      <c r="C177" s="528"/>
    </row>
    <row r="178" spans="1:3" ht="37.5" customHeight="1">
      <c r="A178" s="527"/>
      <c r="B178" s="546"/>
      <c r="C178" s="528"/>
    </row>
    <row r="179" spans="1:3" ht="27" customHeight="1">
      <c r="B179" s="533" t="s">
        <v>81</v>
      </c>
      <c r="C179" s="528"/>
    </row>
    <row r="180" spans="1:3" ht="102">
      <c r="B180" s="528" t="s">
        <v>2007</v>
      </c>
      <c r="C180" s="528"/>
    </row>
    <row r="181" spans="1:3" ht="25.5">
      <c r="A181" s="527"/>
      <c r="B181" s="528" t="s">
        <v>163</v>
      </c>
      <c r="C181" s="528"/>
    </row>
    <row r="182" spans="1:3" ht="37.5" customHeight="1">
      <c r="B182" s="528" t="s">
        <v>80</v>
      </c>
      <c r="C182" s="528"/>
    </row>
    <row r="183" spans="1:3" ht="38.25">
      <c r="B183" s="528" t="s">
        <v>79</v>
      </c>
      <c r="C183" s="528"/>
    </row>
    <row r="184" spans="1:3" ht="25.5">
      <c r="B184" s="528" t="s">
        <v>78</v>
      </c>
      <c r="C184" s="528"/>
    </row>
    <row r="185" spans="1:3" ht="25.5">
      <c r="A185" s="547"/>
      <c r="B185" s="528" t="s">
        <v>77</v>
      </c>
      <c r="C185" s="528"/>
    </row>
    <row r="186" spans="1:3" s="548" customFormat="1" ht="25.5">
      <c r="A186" s="527"/>
      <c r="B186" s="528" t="s">
        <v>76</v>
      </c>
      <c r="C186" s="528"/>
    </row>
    <row r="187" spans="1:3" ht="51">
      <c r="B187" s="528" t="s">
        <v>166</v>
      </c>
      <c r="C187" s="528"/>
    </row>
    <row r="188" spans="1:3" s="548" customFormat="1" ht="18.600000000000001" customHeight="1">
      <c r="A188" s="527"/>
      <c r="B188" s="528" t="s">
        <v>164</v>
      </c>
      <c r="C188" s="528"/>
    </row>
    <row r="189" spans="1:3" ht="38.25">
      <c r="A189" s="547"/>
      <c r="B189" s="528" t="s">
        <v>2008</v>
      </c>
      <c r="C189" s="528"/>
    </row>
    <row r="190" spans="1:3" ht="38.25">
      <c r="A190" s="547"/>
      <c r="B190" s="528" t="s">
        <v>75</v>
      </c>
      <c r="C190" s="528"/>
    </row>
    <row r="191" spans="1:3" ht="38.25">
      <c r="A191" s="547"/>
      <c r="B191" s="528" t="s">
        <v>74</v>
      </c>
      <c r="C191" s="528"/>
    </row>
    <row r="192" spans="1:3" ht="25.5">
      <c r="A192" s="547"/>
      <c r="B192" s="528" t="s">
        <v>73</v>
      </c>
      <c r="C192" s="528"/>
    </row>
    <row r="193" spans="1:3" ht="15.75" customHeight="1">
      <c r="A193" s="527"/>
      <c r="B193" s="532"/>
      <c r="C193" s="528"/>
    </row>
    <row r="194" spans="1:3" ht="29.1" customHeight="1">
      <c r="A194" s="547"/>
      <c r="B194" s="549" t="s">
        <v>72</v>
      </c>
      <c r="C194" s="528"/>
    </row>
    <row r="195" spans="1:3" ht="63.75">
      <c r="A195" s="527"/>
      <c r="B195" s="534" t="s">
        <v>2009</v>
      </c>
      <c r="C195" s="528"/>
    </row>
    <row r="196" spans="1:3" ht="51">
      <c r="B196" s="528" t="s">
        <v>71</v>
      </c>
      <c r="C196" s="528"/>
    </row>
    <row r="197" spans="1:3" ht="38.25">
      <c r="A197" s="527"/>
      <c r="B197" s="528" t="s">
        <v>167</v>
      </c>
      <c r="C197" s="528"/>
    </row>
    <row r="198" spans="1:3" ht="38.25">
      <c r="A198" s="527"/>
      <c r="B198" s="528" t="s">
        <v>2010</v>
      </c>
      <c r="C198" s="528"/>
    </row>
    <row r="199" spans="1:3" ht="12.75">
      <c r="A199" s="527"/>
      <c r="B199" s="528"/>
      <c r="C199" s="528"/>
    </row>
    <row r="200" spans="1:3" ht="51">
      <c r="A200" s="527"/>
      <c r="B200" s="529" t="s">
        <v>2011</v>
      </c>
      <c r="C200" s="528"/>
    </row>
    <row r="201" spans="1:3" ht="38.25">
      <c r="A201" s="527"/>
      <c r="B201" s="529" t="s">
        <v>2012</v>
      </c>
      <c r="C201" s="528"/>
    </row>
    <row r="202" spans="1:3" ht="143.1" customHeight="1">
      <c r="A202" s="527"/>
      <c r="B202" s="529" t="s">
        <v>1374</v>
      </c>
      <c r="C202" s="528"/>
    </row>
    <row r="203" spans="1:3" ht="102">
      <c r="A203" s="527"/>
      <c r="B203" s="529" t="s">
        <v>1375</v>
      </c>
      <c r="C203" s="528"/>
    </row>
    <row r="204" spans="1:3" ht="127.5">
      <c r="A204" s="527"/>
      <c r="B204" s="529" t="s">
        <v>1376</v>
      </c>
      <c r="C204" s="528"/>
    </row>
    <row r="205" spans="1:3" ht="76.5">
      <c r="A205" s="527"/>
      <c r="B205" s="529" t="s">
        <v>1377</v>
      </c>
      <c r="C205" s="528"/>
    </row>
    <row r="206" spans="1:3" ht="25.5">
      <c r="A206" s="527"/>
      <c r="B206" s="529" t="s">
        <v>1378</v>
      </c>
      <c r="C206" s="528"/>
    </row>
    <row r="207" spans="1:3" ht="38.25">
      <c r="A207" s="527"/>
      <c r="B207" s="529" t="s">
        <v>2013</v>
      </c>
      <c r="C207" s="528"/>
    </row>
    <row r="208" spans="1:3" ht="12.75">
      <c r="A208" s="527"/>
      <c r="B208" s="529" t="s">
        <v>1379</v>
      </c>
      <c r="C208" s="528"/>
    </row>
    <row r="209" spans="1:3" ht="38.25">
      <c r="A209" s="527"/>
      <c r="B209" s="529" t="s">
        <v>1380</v>
      </c>
      <c r="C209" s="528"/>
    </row>
    <row r="210" spans="1:3" ht="12.75">
      <c r="A210" s="527"/>
      <c r="B210" s="529"/>
      <c r="C210" s="528"/>
    </row>
    <row r="211" spans="1:3" ht="38.25">
      <c r="A211" s="527"/>
      <c r="B211" s="529" t="s">
        <v>2014</v>
      </c>
      <c r="C211" s="528"/>
    </row>
    <row r="212" spans="1:3" ht="12.75">
      <c r="A212" s="527"/>
      <c r="B212" s="529" t="s">
        <v>1381</v>
      </c>
      <c r="C212" s="528"/>
    </row>
    <row r="213" spans="1:3" ht="25.5">
      <c r="A213" s="527"/>
      <c r="B213" s="529" t="s">
        <v>2015</v>
      </c>
      <c r="C213" s="528"/>
    </row>
    <row r="214" spans="1:3" ht="12.75">
      <c r="A214" s="527"/>
      <c r="B214" s="529"/>
      <c r="C214" s="528"/>
    </row>
    <row r="215" spans="1:3" ht="12.75">
      <c r="A215" s="527"/>
      <c r="B215" s="529" t="s">
        <v>1382</v>
      </c>
      <c r="C215" s="528"/>
    </row>
    <row r="216" spans="1:3" ht="38.25">
      <c r="A216" s="527"/>
      <c r="B216" s="529" t="s">
        <v>1383</v>
      </c>
      <c r="C216" s="528"/>
    </row>
    <row r="217" spans="1:3" ht="12.75">
      <c r="A217" s="527"/>
      <c r="B217" s="529" t="s">
        <v>1384</v>
      </c>
      <c r="C217" s="528"/>
    </row>
    <row r="218" spans="1:3" ht="12.75">
      <c r="A218" s="527"/>
      <c r="B218" s="529" t="s">
        <v>1385</v>
      </c>
      <c r="C218" s="528"/>
    </row>
    <row r="219" spans="1:3" ht="12.75">
      <c r="A219" s="527"/>
      <c r="B219" s="529" t="s">
        <v>1386</v>
      </c>
      <c r="C219" s="528"/>
    </row>
    <row r="220" spans="1:3" ht="12.75">
      <c r="A220" s="527"/>
      <c r="B220" s="529" t="s">
        <v>1387</v>
      </c>
      <c r="C220" s="528"/>
    </row>
    <row r="221" spans="1:3" ht="12.75">
      <c r="A221" s="527"/>
      <c r="B221" s="529" t="s">
        <v>1388</v>
      </c>
      <c r="C221" s="528"/>
    </row>
    <row r="222" spans="1:3" ht="51">
      <c r="A222" s="527"/>
      <c r="B222" s="529" t="s">
        <v>1389</v>
      </c>
      <c r="C222" s="528"/>
    </row>
    <row r="223" spans="1:3" ht="12.75">
      <c r="A223" s="527"/>
      <c r="B223" s="529"/>
      <c r="C223" s="528"/>
    </row>
    <row r="224" spans="1:3" ht="63.75">
      <c r="A224" s="527"/>
      <c r="B224" s="529" t="s">
        <v>2016</v>
      </c>
      <c r="C224" s="528"/>
    </row>
    <row r="225" spans="1:3" ht="12.75">
      <c r="A225" s="527"/>
      <c r="B225" s="529" t="s">
        <v>1390</v>
      </c>
      <c r="C225" s="528"/>
    </row>
    <row r="226" spans="1:3" ht="12.75">
      <c r="A226" s="527"/>
      <c r="B226" s="529" t="s">
        <v>2017</v>
      </c>
      <c r="C226" s="528"/>
    </row>
    <row r="227" spans="1:3" ht="12.75">
      <c r="A227" s="527"/>
      <c r="B227" s="529" t="s">
        <v>1391</v>
      </c>
      <c r="C227" s="528"/>
    </row>
    <row r="228" spans="1:3" ht="12.75">
      <c r="A228" s="527"/>
      <c r="B228" s="528"/>
      <c r="C228" s="528"/>
    </row>
    <row r="229" spans="1:3" ht="12.75">
      <c r="A229" s="527"/>
      <c r="B229" s="538"/>
      <c r="C229" s="528"/>
    </row>
    <row r="230" spans="1:3" ht="12.75">
      <c r="A230" s="527"/>
      <c r="B230" s="535" t="s">
        <v>70</v>
      </c>
      <c r="C230" s="528"/>
    </row>
    <row r="231" spans="1:3" ht="38.25">
      <c r="A231" s="527"/>
      <c r="B231" s="537" t="s">
        <v>69</v>
      </c>
      <c r="C231" s="528"/>
    </row>
    <row r="232" spans="1:3" ht="76.5">
      <c r="A232" s="527"/>
      <c r="B232" s="537" t="s">
        <v>68</v>
      </c>
      <c r="C232" s="528"/>
    </row>
    <row r="233" spans="1:3" ht="89.25">
      <c r="A233" s="527"/>
      <c r="B233" s="537" t="s">
        <v>165</v>
      </c>
      <c r="C233" s="528"/>
    </row>
    <row r="234" spans="1:3" ht="38.25">
      <c r="A234" s="527"/>
      <c r="B234" s="537" t="s">
        <v>67</v>
      </c>
      <c r="C234" s="550"/>
    </row>
    <row r="235" spans="1:3" ht="38.25">
      <c r="A235" s="527"/>
      <c r="B235" s="537" t="s">
        <v>66</v>
      </c>
      <c r="C235" s="532"/>
    </row>
    <row r="236" spans="1:3" ht="38.25">
      <c r="A236" s="527"/>
      <c r="B236" s="537" t="s">
        <v>2018</v>
      </c>
      <c r="C236" s="532"/>
    </row>
    <row r="237" spans="1:3" ht="12.75">
      <c r="A237" s="527"/>
      <c r="B237" s="537"/>
      <c r="C237" s="532"/>
    </row>
    <row r="238" spans="1:3" ht="12.75">
      <c r="A238" s="527"/>
      <c r="B238" s="560"/>
      <c r="C238" s="532"/>
    </row>
    <row r="239" spans="1:3" ht="12.75">
      <c r="A239" s="527"/>
      <c r="B239" s="561" t="s">
        <v>1392</v>
      </c>
      <c r="C239" s="532"/>
    </row>
    <row r="240" spans="1:3" ht="178.5">
      <c r="A240" s="527"/>
      <c r="B240" s="560" t="s">
        <v>2019</v>
      </c>
      <c r="C240" s="532"/>
    </row>
    <row r="241" spans="1:3" ht="12.75">
      <c r="A241" s="527"/>
      <c r="B241" s="562"/>
      <c r="C241" s="532"/>
    </row>
    <row r="242" spans="1:3" ht="102">
      <c r="A242" s="527"/>
      <c r="B242" s="560" t="s">
        <v>1393</v>
      </c>
      <c r="C242" s="532"/>
    </row>
    <row r="243" spans="1:3" ht="12.75">
      <c r="A243" s="527"/>
      <c r="B243" s="560"/>
      <c r="C243" s="532"/>
    </row>
    <row r="244" spans="1:3" ht="25.5">
      <c r="A244" s="527"/>
      <c r="B244" s="560" t="s">
        <v>1394</v>
      </c>
      <c r="C244" s="532"/>
    </row>
    <row r="245" spans="1:3" ht="12.75">
      <c r="A245" s="527"/>
      <c r="B245" s="560"/>
      <c r="C245" s="532"/>
    </row>
    <row r="246" spans="1:3" ht="14.1" customHeight="1">
      <c r="B246" s="535" t="s">
        <v>65</v>
      </c>
      <c r="C246" s="528"/>
    </row>
    <row r="247" spans="1:3" ht="51">
      <c r="B247" s="529" t="s">
        <v>1395</v>
      </c>
      <c r="C247" s="528"/>
    </row>
    <row r="248" spans="1:3" ht="51">
      <c r="B248" s="529" t="s">
        <v>1396</v>
      </c>
      <c r="C248" s="528"/>
    </row>
    <row r="249" spans="1:3" ht="38.25">
      <c r="B249" s="529" t="s">
        <v>1397</v>
      </c>
      <c r="C249" s="528"/>
    </row>
    <row r="250" spans="1:3" ht="38.25">
      <c r="B250" s="537" t="s">
        <v>64</v>
      </c>
      <c r="C250" s="537"/>
    </row>
    <row r="251" spans="1:3" ht="38.25">
      <c r="B251" s="537" t="s">
        <v>168</v>
      </c>
      <c r="C251" s="537"/>
    </row>
    <row r="252" spans="1:3" ht="25.5">
      <c r="B252" s="537" t="s">
        <v>2020</v>
      </c>
      <c r="C252" s="537"/>
    </row>
    <row r="253" spans="1:3" ht="38.25">
      <c r="B253" s="537" t="s">
        <v>63</v>
      </c>
      <c r="C253" s="537"/>
    </row>
    <row r="254" spans="1:3" ht="31.5" customHeight="1">
      <c r="B254" s="537" t="s">
        <v>62</v>
      </c>
      <c r="C254" s="537"/>
    </row>
    <row r="255" spans="1:3" ht="25.5">
      <c r="B255" s="537" t="s">
        <v>61</v>
      </c>
      <c r="C255" s="537"/>
    </row>
    <row r="256" spans="1:3" ht="51">
      <c r="B256" s="537" t="s">
        <v>60</v>
      </c>
      <c r="C256" s="537"/>
    </row>
    <row r="257" spans="2:3" ht="38.25">
      <c r="B257" s="537" t="s">
        <v>59</v>
      </c>
      <c r="C257" s="537"/>
    </row>
    <row r="258" spans="2:3" ht="25.5">
      <c r="B258" s="537" t="s">
        <v>58</v>
      </c>
      <c r="C258" s="537"/>
    </row>
    <row r="259" spans="2:3" ht="12.75">
      <c r="B259" s="529" t="s">
        <v>1398</v>
      </c>
      <c r="C259" s="537"/>
    </row>
    <row r="260" spans="2:3" ht="25.5">
      <c r="B260" s="529" t="s">
        <v>1585</v>
      </c>
      <c r="C260" s="537"/>
    </row>
    <row r="261" spans="2:3" ht="12.75">
      <c r="B261" s="537"/>
      <c r="C261" s="537"/>
    </row>
    <row r="262" spans="2:3" ht="16.5" customHeight="1">
      <c r="B262" s="535" t="s">
        <v>57</v>
      </c>
      <c r="C262" s="551"/>
    </row>
    <row r="263" spans="2:3" ht="38.25">
      <c r="B263" s="529" t="s">
        <v>1399</v>
      </c>
      <c r="C263" s="551"/>
    </row>
    <row r="264" spans="2:3" ht="38.25">
      <c r="B264" s="537" t="s">
        <v>56</v>
      </c>
      <c r="C264" s="551"/>
    </row>
    <row r="265" spans="2:3" ht="38.25">
      <c r="B265" s="537" t="s">
        <v>55</v>
      </c>
      <c r="C265" s="551"/>
    </row>
    <row r="266" spans="2:3" ht="12.75">
      <c r="B266" s="537" t="s">
        <v>54</v>
      </c>
      <c r="C266" s="537"/>
    </row>
    <row r="267" spans="2:3" ht="63.75">
      <c r="B267" s="537" t="s">
        <v>53</v>
      </c>
      <c r="C267" s="537"/>
    </row>
    <row r="268" spans="2:3" ht="15.75" customHeight="1">
      <c r="B268" s="537" t="s">
        <v>52</v>
      </c>
      <c r="C268" s="537"/>
    </row>
    <row r="269" spans="2:3" ht="24.75" customHeight="1">
      <c r="B269" s="537" t="s">
        <v>51</v>
      </c>
      <c r="C269" s="537"/>
    </row>
    <row r="270" spans="2:3" ht="15.75" customHeight="1">
      <c r="B270" s="537" t="s">
        <v>50</v>
      </c>
      <c r="C270" s="537"/>
    </row>
    <row r="271" spans="2:3" ht="25.5">
      <c r="B271" s="529" t="s">
        <v>1400</v>
      </c>
      <c r="C271" s="537"/>
    </row>
    <row r="272" spans="2:3" ht="38.25">
      <c r="B272" s="537" t="s">
        <v>49</v>
      </c>
      <c r="C272" s="537"/>
    </row>
    <row r="273" spans="2:3" ht="25.5">
      <c r="B273" s="537" t="s">
        <v>48</v>
      </c>
      <c r="C273" s="537"/>
    </row>
    <row r="274" spans="2:3" ht="25.5">
      <c r="B274" s="529" t="s">
        <v>2021</v>
      </c>
      <c r="C274" s="537"/>
    </row>
    <row r="275" spans="2:3" ht="12.75">
      <c r="B275" s="552" t="s">
        <v>47</v>
      </c>
      <c r="C275" s="537"/>
    </row>
    <row r="276" spans="2:3" ht="114.75">
      <c r="B276" s="537" t="s">
        <v>46</v>
      </c>
      <c r="C276" s="537"/>
    </row>
    <row r="277" spans="2:3" ht="76.5">
      <c r="B277" s="537" t="s">
        <v>45</v>
      </c>
      <c r="C277" s="537"/>
    </row>
    <row r="278" spans="2:3" ht="18.75" customHeight="1">
      <c r="B278" s="538"/>
      <c r="C278" s="537"/>
    </row>
    <row r="279" spans="2:3" ht="12.75">
      <c r="B279" s="533" t="s">
        <v>44</v>
      </c>
      <c r="C279" s="537"/>
    </row>
    <row r="280" spans="2:3" ht="25.5">
      <c r="B280" s="528" t="s">
        <v>43</v>
      </c>
      <c r="C280" s="538"/>
    </row>
    <row r="281" spans="2:3" ht="25.5">
      <c r="B281" s="529" t="s">
        <v>1401</v>
      </c>
      <c r="C281" s="538"/>
    </row>
    <row r="282" spans="2:3" ht="76.5">
      <c r="B282" s="528" t="s">
        <v>42</v>
      </c>
      <c r="C282" s="537"/>
    </row>
    <row r="283" spans="2:3" ht="25.5">
      <c r="B283" s="528" t="s">
        <v>1593</v>
      </c>
      <c r="C283" s="537"/>
    </row>
    <row r="284" spans="2:3" ht="51">
      <c r="B284" s="528" t="s">
        <v>41</v>
      </c>
      <c r="C284" s="537"/>
    </row>
    <row r="285" spans="2:3" ht="89.25">
      <c r="B285" s="528" t="s">
        <v>40</v>
      </c>
      <c r="C285" s="537"/>
    </row>
    <row r="286" spans="2:3" ht="12.75">
      <c r="B286" s="528" t="s">
        <v>1594</v>
      </c>
      <c r="C286" s="537"/>
    </row>
    <row r="287" spans="2:3" ht="51">
      <c r="B287" s="528" t="s">
        <v>2022</v>
      </c>
      <c r="C287" s="537"/>
    </row>
    <row r="288" spans="2:3" ht="25.5">
      <c r="B288" s="528" t="s">
        <v>2023</v>
      </c>
      <c r="C288" s="537"/>
    </row>
    <row r="289" spans="2:3" ht="25.5">
      <c r="B289" s="528" t="s">
        <v>1595</v>
      </c>
      <c r="C289" s="537"/>
    </row>
    <row r="290" spans="2:3" ht="12.75">
      <c r="B290" s="528" t="s">
        <v>39</v>
      </c>
      <c r="C290" s="537"/>
    </row>
    <row r="291" spans="2:3" ht="12.75">
      <c r="B291" s="528" t="s">
        <v>2024</v>
      </c>
      <c r="C291" s="537"/>
    </row>
    <row r="292" spans="2:3" ht="18" customHeight="1">
      <c r="B292" s="528" t="s">
        <v>1584</v>
      </c>
      <c r="C292" s="537"/>
    </row>
    <row r="293" spans="2:3" ht="18" customHeight="1">
      <c r="B293" s="529" t="s">
        <v>1402</v>
      </c>
      <c r="C293" s="537"/>
    </row>
    <row r="294" spans="2:3" ht="38.25">
      <c r="B294" s="529" t="s">
        <v>1403</v>
      </c>
      <c r="C294" s="537"/>
    </row>
    <row r="295" spans="2:3" ht="12.75">
      <c r="B295" s="529"/>
      <c r="C295" s="537"/>
    </row>
    <row r="296" spans="2:3" ht="12.75">
      <c r="B296" s="553" t="s">
        <v>38</v>
      </c>
      <c r="C296" s="537"/>
    </row>
    <row r="297" spans="2:3" ht="24.6" customHeight="1">
      <c r="B297" s="554" t="s">
        <v>1596</v>
      </c>
      <c r="C297" s="537"/>
    </row>
    <row r="298" spans="2:3" ht="25.5">
      <c r="B298" s="554" t="s">
        <v>37</v>
      </c>
      <c r="C298" s="533"/>
    </row>
    <row r="299" spans="2:3" ht="25.5">
      <c r="B299" s="554" t="s">
        <v>2025</v>
      </c>
      <c r="C299" s="528"/>
    </row>
    <row r="300" spans="2:3" ht="51">
      <c r="B300" s="554" t="s">
        <v>36</v>
      </c>
      <c r="C300" s="528"/>
    </row>
    <row r="301" spans="2:3" ht="25.5">
      <c r="B301" s="554" t="s">
        <v>35</v>
      </c>
      <c r="C301" s="537"/>
    </row>
    <row r="302" spans="2:3" ht="25.5">
      <c r="B302" s="554" t="s">
        <v>34</v>
      </c>
      <c r="C302" s="528"/>
    </row>
    <row r="303" spans="2:3" ht="38.25">
      <c r="B303" s="555" t="s">
        <v>33</v>
      </c>
      <c r="C303" s="528"/>
    </row>
    <row r="304" spans="2:3" ht="12.75">
      <c r="B304" s="556" t="s">
        <v>32</v>
      </c>
      <c r="C304" s="528"/>
    </row>
    <row r="305" spans="2:3" ht="25.5">
      <c r="B305" s="556" t="s">
        <v>31</v>
      </c>
      <c r="C305" s="528"/>
    </row>
    <row r="306" spans="2:3" ht="12.75">
      <c r="B306" s="559" t="s">
        <v>1404</v>
      </c>
      <c r="C306" s="528"/>
    </row>
    <row r="307" spans="2:3" ht="12.75">
      <c r="B307" s="559" t="s">
        <v>1405</v>
      </c>
      <c r="C307" s="528"/>
    </row>
    <row r="308" spans="2:3" ht="12.75">
      <c r="B308" s="559" t="s">
        <v>1406</v>
      </c>
      <c r="C308" s="528"/>
    </row>
    <row r="309" spans="2:3" ht="12.75">
      <c r="B309" s="559" t="s">
        <v>1407</v>
      </c>
      <c r="C309" s="528"/>
    </row>
    <row r="310" spans="2:3" ht="15" customHeight="1">
      <c r="B310" s="559" t="s">
        <v>1408</v>
      </c>
      <c r="C310" s="528"/>
    </row>
    <row r="311" spans="2:3" ht="25.5">
      <c r="B311" s="556" t="s">
        <v>30</v>
      </c>
      <c r="C311" s="528"/>
    </row>
    <row r="312" spans="2:3" ht="25.5">
      <c r="B312" s="556" t="s">
        <v>29</v>
      </c>
      <c r="C312" s="528"/>
    </row>
    <row r="313" spans="2:3" ht="25.5">
      <c r="B313" s="556" t="s">
        <v>2026</v>
      </c>
      <c r="C313" s="528"/>
    </row>
    <row r="314" spans="2:3" ht="12.75">
      <c r="B314" s="556" t="s">
        <v>28</v>
      </c>
      <c r="C314" s="528"/>
    </row>
    <row r="315" spans="2:3" ht="38.25">
      <c r="B315" s="559" t="s">
        <v>1409</v>
      </c>
      <c r="C315" s="528"/>
    </row>
    <row r="316" spans="2:3" ht="25.5">
      <c r="B316" s="559" t="s">
        <v>1410</v>
      </c>
      <c r="C316" s="528"/>
    </row>
    <row r="317" spans="2:3" ht="25.5">
      <c r="B317" s="559" t="s">
        <v>2027</v>
      </c>
      <c r="C317" s="528"/>
    </row>
    <row r="318" spans="2:3" ht="12.75">
      <c r="B318" s="559" t="s">
        <v>1411</v>
      </c>
      <c r="C318" s="528"/>
    </row>
    <row r="319" spans="2:3" ht="25.5">
      <c r="B319" s="559" t="s">
        <v>2028</v>
      </c>
      <c r="C319" s="528"/>
    </row>
    <row r="320" spans="2:3" ht="38.25">
      <c r="B320" s="559" t="s">
        <v>2029</v>
      </c>
      <c r="C320" s="528"/>
    </row>
    <row r="321" spans="1:3" ht="38.25">
      <c r="B321" s="559" t="s">
        <v>1412</v>
      </c>
      <c r="C321" s="528"/>
    </row>
    <row r="322" spans="1:3" ht="12.75">
      <c r="B322" s="559"/>
      <c r="C322" s="528"/>
    </row>
    <row r="323" spans="1:3" ht="26.1" customHeight="1">
      <c r="B323" s="535" t="s">
        <v>27</v>
      </c>
      <c r="C323" s="528"/>
    </row>
    <row r="324" spans="1:3" ht="38.25">
      <c r="B324" s="537" t="s">
        <v>2030</v>
      </c>
      <c r="C324" s="528"/>
    </row>
    <row r="325" spans="1:3" ht="25.5">
      <c r="A325" s="538"/>
      <c r="B325" s="537" t="s">
        <v>2031</v>
      </c>
      <c r="C325" s="554"/>
    </row>
    <row r="326" spans="1:3" ht="38.25">
      <c r="A326" s="538"/>
      <c r="B326" s="537" t="s">
        <v>169</v>
      </c>
      <c r="C326" s="554"/>
    </row>
    <row r="327" spans="1:3" ht="25.5">
      <c r="A327" s="538"/>
      <c r="B327" s="537" t="s">
        <v>26</v>
      </c>
      <c r="C327" s="554"/>
    </row>
    <row r="328" spans="1:3" ht="38.25">
      <c r="A328" s="538"/>
      <c r="B328" s="537" t="s">
        <v>25</v>
      </c>
      <c r="C328" s="554"/>
    </row>
    <row r="329" spans="1:3" ht="23.1" customHeight="1">
      <c r="A329" s="538"/>
      <c r="B329" s="537" t="s">
        <v>24</v>
      </c>
      <c r="C329" s="554"/>
    </row>
    <row r="330" spans="1:3" ht="51">
      <c r="A330" s="538"/>
      <c r="B330" s="537" t="s">
        <v>2032</v>
      </c>
      <c r="C330" s="554"/>
    </row>
    <row r="331" spans="1:3" ht="38.25">
      <c r="A331" s="538"/>
      <c r="B331" s="537" t="s">
        <v>23</v>
      </c>
      <c r="C331" s="554"/>
    </row>
    <row r="332" spans="1:3" ht="38.25">
      <c r="A332" s="538"/>
      <c r="B332" s="537" t="s">
        <v>2033</v>
      </c>
      <c r="C332" s="554"/>
    </row>
    <row r="333" spans="1:3" ht="25.5">
      <c r="A333" s="538"/>
      <c r="B333" s="537" t="s">
        <v>22</v>
      </c>
      <c r="C333" s="554"/>
    </row>
    <row r="334" spans="1:3" ht="38.25">
      <c r="A334" s="538"/>
      <c r="B334" s="537" t="s">
        <v>21</v>
      </c>
      <c r="C334" s="554"/>
    </row>
    <row r="335" spans="1:3" ht="38.25">
      <c r="A335" s="538"/>
      <c r="B335" s="537" t="s">
        <v>20</v>
      </c>
      <c r="C335" s="554"/>
    </row>
    <row r="336" spans="1:3" ht="25.5">
      <c r="A336" s="538"/>
      <c r="B336" s="537" t="s">
        <v>19</v>
      </c>
      <c r="C336" s="554"/>
    </row>
    <row r="337" spans="1:3" ht="38.25">
      <c r="A337" s="538"/>
      <c r="B337" s="537" t="s">
        <v>2034</v>
      </c>
      <c r="C337" s="556"/>
    </row>
    <row r="338" spans="1:3" ht="51">
      <c r="A338" s="538"/>
      <c r="B338" s="537" t="s">
        <v>2035</v>
      </c>
      <c r="C338" s="556"/>
    </row>
    <row r="339" spans="1:3" ht="25.5">
      <c r="A339" s="538"/>
      <c r="B339" s="537" t="s">
        <v>18</v>
      </c>
      <c r="C339" s="556"/>
    </row>
    <row r="340" spans="1:3" ht="38.25">
      <c r="A340" s="538"/>
      <c r="B340" s="537" t="s">
        <v>17</v>
      </c>
      <c r="C340" s="556"/>
    </row>
    <row r="341" spans="1:3" ht="12.75">
      <c r="A341" s="538"/>
      <c r="B341" s="537" t="s">
        <v>273</v>
      </c>
      <c r="C341" s="556"/>
    </row>
    <row r="342" spans="1:3" ht="25.5">
      <c r="A342" s="538"/>
      <c r="B342" s="537" t="s">
        <v>1586</v>
      </c>
      <c r="C342" s="556"/>
    </row>
    <row r="343" spans="1:3" ht="38.25">
      <c r="A343" s="538"/>
      <c r="B343" s="537" t="s">
        <v>16</v>
      </c>
      <c r="C343" s="538"/>
    </row>
    <row r="344" spans="1:3" ht="12.75">
      <c r="A344" s="538"/>
      <c r="B344" s="537" t="s">
        <v>15</v>
      </c>
      <c r="C344" s="537"/>
    </row>
    <row r="345" spans="1:3" ht="38.25">
      <c r="A345" s="538"/>
      <c r="B345" s="529" t="s">
        <v>2036</v>
      </c>
      <c r="C345" s="537"/>
    </row>
    <row r="346" spans="1:3" ht="38.25">
      <c r="A346" s="538"/>
      <c r="B346" s="529" t="s">
        <v>1413</v>
      </c>
      <c r="C346" s="537"/>
    </row>
    <row r="347" spans="1:3" ht="38.25">
      <c r="A347" s="538"/>
      <c r="B347" s="529" t="s">
        <v>2012</v>
      </c>
      <c r="C347" s="537"/>
    </row>
    <row r="348" spans="1:3" ht="38.25">
      <c r="A348" s="538"/>
      <c r="B348" s="529" t="s">
        <v>1414</v>
      </c>
      <c r="C348" s="537"/>
    </row>
    <row r="349" spans="1:3" ht="25.5">
      <c r="A349" s="538"/>
      <c r="B349" s="529" t="s">
        <v>1415</v>
      </c>
      <c r="C349" s="537"/>
    </row>
    <row r="350" spans="1:3" ht="38.25">
      <c r="A350" s="538"/>
      <c r="B350" s="529" t="s">
        <v>2037</v>
      </c>
      <c r="C350" s="537"/>
    </row>
    <row r="351" spans="1:3" ht="12.75">
      <c r="A351" s="538"/>
      <c r="B351" s="529" t="s">
        <v>1416</v>
      </c>
      <c r="C351" s="537"/>
    </row>
    <row r="352" spans="1:3" ht="38.25">
      <c r="A352" s="538"/>
      <c r="B352" s="529" t="s">
        <v>1417</v>
      </c>
      <c r="C352" s="537"/>
    </row>
    <row r="353" spans="1:3" ht="38.25">
      <c r="A353" s="538"/>
      <c r="B353" s="529" t="s">
        <v>1418</v>
      </c>
      <c r="C353" s="537"/>
    </row>
    <row r="354" spans="1:3" ht="63.75">
      <c r="A354" s="538"/>
      <c r="B354" s="529" t="s">
        <v>2038</v>
      </c>
      <c r="C354" s="537"/>
    </row>
    <row r="355" spans="1:3" ht="76.5">
      <c r="A355" s="538"/>
      <c r="B355" s="529" t="s">
        <v>1419</v>
      </c>
      <c r="C355" s="537"/>
    </row>
    <row r="356" spans="1:3" ht="63.75">
      <c r="A356" s="538"/>
      <c r="B356" s="529" t="s">
        <v>1420</v>
      </c>
      <c r="C356" s="537"/>
    </row>
    <row r="357" spans="1:3" ht="12.75">
      <c r="A357" s="538"/>
      <c r="B357" s="529"/>
      <c r="C357" s="537"/>
    </row>
    <row r="358" spans="1:3" ht="38.25">
      <c r="A358" s="538"/>
      <c r="B358" s="529" t="s">
        <v>1421</v>
      </c>
      <c r="C358" s="537"/>
    </row>
    <row r="359" spans="1:3" ht="25.5">
      <c r="A359" s="538"/>
      <c r="B359" s="529" t="s">
        <v>1422</v>
      </c>
      <c r="C359" s="537"/>
    </row>
    <row r="360" spans="1:3" ht="25.5">
      <c r="A360" s="538"/>
      <c r="B360" s="529" t="s">
        <v>1423</v>
      </c>
      <c r="C360" s="537"/>
    </row>
    <row r="361" spans="1:3" ht="12.75">
      <c r="A361" s="538"/>
      <c r="B361" s="529"/>
      <c r="C361" s="537"/>
    </row>
    <row r="362" spans="1:3" ht="25.5">
      <c r="A362" s="538"/>
      <c r="B362" s="529" t="s">
        <v>1424</v>
      </c>
      <c r="C362" s="537"/>
    </row>
    <row r="363" spans="1:3" ht="12.75">
      <c r="A363" s="538"/>
      <c r="B363" s="529" t="s">
        <v>1425</v>
      </c>
      <c r="C363" s="537"/>
    </row>
    <row r="364" spans="1:3" ht="12.75">
      <c r="A364" s="538"/>
      <c r="B364" s="529" t="s">
        <v>1426</v>
      </c>
      <c r="C364" s="537"/>
    </row>
    <row r="365" spans="1:3" ht="12.75">
      <c r="A365" s="538"/>
      <c r="B365" s="529" t="s">
        <v>1427</v>
      </c>
      <c r="C365" s="537"/>
    </row>
    <row r="366" spans="1:3" ht="12.75">
      <c r="A366" s="538"/>
      <c r="B366" s="529" t="s">
        <v>1428</v>
      </c>
      <c r="C366" s="528"/>
    </row>
    <row r="367" spans="1:3" ht="38.25">
      <c r="A367" s="538"/>
      <c r="B367" s="529" t="s">
        <v>1429</v>
      </c>
      <c r="C367" s="533"/>
    </row>
    <row r="368" spans="1:3" ht="25.5">
      <c r="A368" s="538"/>
      <c r="B368" s="529" t="s">
        <v>1430</v>
      </c>
      <c r="C368" s="533"/>
    </row>
    <row r="369" spans="1:3" ht="25.5">
      <c r="A369" s="538"/>
      <c r="B369" s="529" t="s">
        <v>2039</v>
      </c>
      <c r="C369" s="533"/>
    </row>
    <row r="370" spans="1:3" ht="38.25">
      <c r="A370" s="538"/>
      <c r="B370" s="529" t="s">
        <v>2040</v>
      </c>
      <c r="C370" s="538"/>
    </row>
    <row r="371" spans="1:3" ht="38.25">
      <c r="A371" s="538"/>
      <c r="B371" s="529" t="s">
        <v>1431</v>
      </c>
      <c r="C371" s="538"/>
    </row>
    <row r="372" spans="1:3" ht="25.5">
      <c r="A372" s="538"/>
      <c r="B372" s="529" t="s">
        <v>1432</v>
      </c>
      <c r="C372" s="538"/>
    </row>
    <row r="373" spans="1:3" ht="25.5">
      <c r="A373" s="538"/>
      <c r="B373" s="529" t="s">
        <v>1433</v>
      </c>
      <c r="C373" s="538"/>
    </row>
    <row r="374" spans="1:3" ht="12.75">
      <c r="A374" s="538"/>
      <c r="B374" s="529" t="s">
        <v>1434</v>
      </c>
      <c r="C374" s="538"/>
    </row>
    <row r="375" spans="1:3" ht="25.5">
      <c r="A375" s="538"/>
      <c r="B375" s="529" t="s">
        <v>1435</v>
      </c>
      <c r="C375" s="538"/>
    </row>
    <row r="376" spans="1:3" ht="25.5">
      <c r="A376" s="538"/>
      <c r="B376" s="529" t="s">
        <v>1436</v>
      </c>
      <c r="C376" s="538"/>
    </row>
    <row r="377" spans="1:3" ht="51">
      <c r="A377" s="538"/>
      <c r="B377" s="529" t="s">
        <v>1437</v>
      </c>
      <c r="C377" s="538"/>
    </row>
    <row r="378" spans="1:3" ht="25.5">
      <c r="A378" s="538"/>
      <c r="B378" s="529" t="s">
        <v>1438</v>
      </c>
      <c r="C378" s="538"/>
    </row>
    <row r="379" spans="1:3" ht="51">
      <c r="A379" s="538"/>
      <c r="B379" s="529" t="s">
        <v>1439</v>
      </c>
      <c r="C379" s="538"/>
    </row>
    <row r="380" spans="1:3" ht="12.75">
      <c r="A380" s="538"/>
      <c r="B380" s="529" t="s">
        <v>1440</v>
      </c>
      <c r="C380" s="538"/>
    </row>
    <row r="381" spans="1:3" ht="51">
      <c r="A381" s="538"/>
      <c r="B381" s="529" t="s">
        <v>2041</v>
      </c>
      <c r="C381" s="538"/>
    </row>
    <row r="382" spans="1:3" ht="6.95" customHeight="1">
      <c r="A382" s="538"/>
      <c r="B382" s="529"/>
      <c r="C382" s="538"/>
    </row>
    <row r="383" spans="1:3" ht="38.25">
      <c r="A383" s="538"/>
      <c r="B383" s="529" t="s">
        <v>1441</v>
      </c>
      <c r="C383" s="538"/>
    </row>
    <row r="384" spans="1:3" ht="20.100000000000001" customHeight="1">
      <c r="A384" s="538"/>
      <c r="B384" s="529" t="s">
        <v>1442</v>
      </c>
      <c r="C384" s="538"/>
    </row>
    <row r="385" spans="1:3" ht="20.100000000000001" customHeight="1">
      <c r="A385" s="538"/>
      <c r="B385" s="529" t="s">
        <v>1443</v>
      </c>
      <c r="C385" s="538"/>
    </row>
    <row r="386" spans="1:3" ht="20.100000000000001" customHeight="1">
      <c r="A386" s="538"/>
      <c r="B386" s="529" t="s">
        <v>1444</v>
      </c>
      <c r="C386" s="538"/>
    </row>
    <row r="387" spans="1:3" ht="20.100000000000001" customHeight="1">
      <c r="A387" s="538"/>
      <c r="B387" s="529" t="s">
        <v>1445</v>
      </c>
      <c r="C387" s="538"/>
    </row>
    <row r="388" spans="1:3" ht="20.100000000000001" customHeight="1">
      <c r="A388" s="538"/>
      <c r="B388" s="529" t="s">
        <v>1446</v>
      </c>
      <c r="C388" s="538"/>
    </row>
    <row r="389" spans="1:3" ht="51">
      <c r="A389" s="538"/>
      <c r="B389" s="529" t="s">
        <v>1447</v>
      </c>
      <c r="C389" s="538"/>
    </row>
    <row r="390" spans="1:3" ht="51">
      <c r="A390" s="538"/>
      <c r="B390" s="529" t="s">
        <v>1448</v>
      </c>
      <c r="C390" s="538"/>
    </row>
    <row r="391" spans="1:3" ht="20.100000000000001" customHeight="1">
      <c r="A391" s="538"/>
      <c r="B391" s="529" t="s">
        <v>1449</v>
      </c>
      <c r="C391" s="538"/>
    </row>
    <row r="392" spans="1:3" ht="20.100000000000001" customHeight="1">
      <c r="A392" s="538"/>
      <c r="B392" s="563" t="s">
        <v>1450</v>
      </c>
      <c r="C392" s="538"/>
    </row>
    <row r="393" spans="1:3" ht="38.25">
      <c r="A393" s="538"/>
      <c r="B393" s="564" t="s">
        <v>2042</v>
      </c>
      <c r="C393" s="538"/>
    </row>
    <row r="394" spans="1:3" ht="25.5">
      <c r="A394" s="538"/>
      <c r="B394" s="564" t="s">
        <v>2043</v>
      </c>
      <c r="C394" s="538"/>
    </row>
    <row r="395" spans="1:3" ht="89.25">
      <c r="A395" s="538"/>
      <c r="B395" s="564" t="s">
        <v>2044</v>
      </c>
      <c r="C395" s="538"/>
    </row>
    <row r="396" spans="1:3" ht="20.100000000000001" customHeight="1">
      <c r="A396" s="538"/>
      <c r="B396" s="564" t="s">
        <v>1451</v>
      </c>
      <c r="C396" s="538"/>
    </row>
    <row r="397" spans="1:3" ht="20.100000000000001" customHeight="1">
      <c r="A397" s="538"/>
      <c r="B397" s="564" t="s">
        <v>1452</v>
      </c>
      <c r="C397" s="538"/>
    </row>
    <row r="398" spans="1:3" ht="20.100000000000001" customHeight="1">
      <c r="A398" s="538"/>
      <c r="B398" s="564" t="s">
        <v>1453</v>
      </c>
      <c r="C398" s="538"/>
    </row>
    <row r="399" spans="1:3" ht="20.100000000000001" customHeight="1">
      <c r="A399" s="538"/>
      <c r="B399" s="564" t="s">
        <v>1454</v>
      </c>
      <c r="C399" s="538"/>
    </row>
    <row r="400" spans="1:3" ht="20.100000000000001" customHeight="1">
      <c r="A400" s="538"/>
      <c r="B400" s="564" t="s">
        <v>1455</v>
      </c>
      <c r="C400" s="538"/>
    </row>
    <row r="401" spans="1:3" ht="20.100000000000001" customHeight="1">
      <c r="A401" s="538"/>
      <c r="B401" s="564" t="s">
        <v>1456</v>
      </c>
      <c r="C401" s="538"/>
    </row>
    <row r="402" spans="1:3" ht="20.100000000000001" customHeight="1">
      <c r="A402" s="538"/>
      <c r="B402" s="564" t="s">
        <v>1457</v>
      </c>
      <c r="C402" s="538"/>
    </row>
    <row r="403" spans="1:3" ht="20.100000000000001" customHeight="1">
      <c r="A403" s="538"/>
      <c r="B403" s="564" t="s">
        <v>1458</v>
      </c>
      <c r="C403" s="538"/>
    </row>
    <row r="404" spans="1:3" ht="12.75">
      <c r="A404" s="538"/>
      <c r="B404" s="564" t="s">
        <v>1459</v>
      </c>
      <c r="C404" s="538"/>
    </row>
    <row r="405" spans="1:3" ht="25.5">
      <c r="A405" s="538"/>
      <c r="B405" s="564" t="s">
        <v>2045</v>
      </c>
      <c r="C405" s="538"/>
    </row>
    <row r="406" spans="1:3" ht="25.5">
      <c r="A406" s="538"/>
      <c r="B406" s="565" t="s">
        <v>1460</v>
      </c>
      <c r="C406" s="538"/>
    </row>
    <row r="407" spans="1:3" ht="25.5">
      <c r="A407" s="538"/>
      <c r="B407" s="564" t="s">
        <v>1461</v>
      </c>
      <c r="C407" s="538"/>
    </row>
    <row r="408" spans="1:3" ht="38.25">
      <c r="A408" s="538"/>
      <c r="B408" s="564" t="s">
        <v>1462</v>
      </c>
      <c r="C408" s="538"/>
    </row>
    <row r="409" spans="1:3" ht="25.5">
      <c r="A409" s="538"/>
      <c r="B409" s="564" t="s">
        <v>1463</v>
      </c>
      <c r="C409" s="538"/>
    </row>
    <row r="410" spans="1:3" ht="25.5">
      <c r="A410" s="538"/>
      <c r="B410" s="564" t="s">
        <v>1464</v>
      </c>
      <c r="C410" s="538"/>
    </row>
    <row r="411" spans="1:3" ht="38.25">
      <c r="A411" s="538"/>
      <c r="B411" s="564" t="s">
        <v>1465</v>
      </c>
      <c r="C411" s="538"/>
    </row>
    <row r="412" spans="1:3" ht="25.5">
      <c r="A412" s="538"/>
      <c r="B412" s="564" t="s">
        <v>2046</v>
      </c>
      <c r="C412" s="538"/>
    </row>
    <row r="413" spans="1:3" ht="25.5">
      <c r="A413" s="538"/>
      <c r="B413" s="564" t="s">
        <v>1466</v>
      </c>
      <c r="C413" s="538"/>
    </row>
    <row r="414" spans="1:3" ht="38.25">
      <c r="A414" s="538"/>
      <c r="B414" s="564" t="s">
        <v>1467</v>
      </c>
      <c r="C414" s="538"/>
    </row>
    <row r="415" spans="1:3" ht="38.25">
      <c r="A415" s="538"/>
      <c r="B415" s="564" t="s">
        <v>1468</v>
      </c>
      <c r="C415" s="538"/>
    </row>
    <row r="416" spans="1:3" ht="51">
      <c r="A416" s="538"/>
      <c r="B416" s="565" t="s">
        <v>1469</v>
      </c>
      <c r="C416" s="538"/>
    </row>
    <row r="417" spans="2:2" ht="20.100000000000001" customHeight="1">
      <c r="B417" s="564" t="s">
        <v>1470</v>
      </c>
    </row>
    <row r="418" spans="2:2" ht="63.75">
      <c r="B418" s="564" t="s">
        <v>2047</v>
      </c>
    </row>
    <row r="419" spans="2:2" ht="20.100000000000001" customHeight="1">
      <c r="B419" s="564"/>
    </row>
    <row r="420" spans="2:2" ht="25.5">
      <c r="B420" s="564" t="s">
        <v>1471</v>
      </c>
    </row>
    <row r="421" spans="2:2" ht="20.100000000000001" customHeight="1">
      <c r="B421" s="564" t="s">
        <v>1472</v>
      </c>
    </row>
    <row r="422" spans="2:2" ht="20.100000000000001" customHeight="1">
      <c r="B422" s="564" t="s">
        <v>1473</v>
      </c>
    </row>
    <row r="423" spans="2:2" ht="20.100000000000001" customHeight="1">
      <c r="B423" s="564"/>
    </row>
    <row r="424" spans="2:2" ht="25.5">
      <c r="B424" s="564" t="s">
        <v>1474</v>
      </c>
    </row>
    <row r="425" spans="2:2" ht="12.75">
      <c r="B425" s="564" t="s">
        <v>1475</v>
      </c>
    </row>
    <row r="426" spans="2:2" ht="25.5">
      <c r="B426" s="564" t="s">
        <v>1476</v>
      </c>
    </row>
    <row r="427" spans="2:2" ht="25.5">
      <c r="B427" s="564" t="s">
        <v>2048</v>
      </c>
    </row>
    <row r="428" spans="2:2" ht="20.100000000000001" customHeight="1">
      <c r="B428" s="565" t="s">
        <v>1477</v>
      </c>
    </row>
    <row r="429" spans="2:2" ht="25.5">
      <c r="B429" s="564" t="s">
        <v>1478</v>
      </c>
    </row>
    <row r="430" spans="2:2" ht="12.75">
      <c r="B430" s="564" t="s">
        <v>1479</v>
      </c>
    </row>
    <row r="431" spans="2:2" ht="51">
      <c r="B431" s="564" t="s">
        <v>2049</v>
      </c>
    </row>
    <row r="432" spans="2:2" ht="20.100000000000001" customHeight="1">
      <c r="B432" s="564" t="s">
        <v>1480</v>
      </c>
    </row>
    <row r="433" spans="2:2" ht="25.5">
      <c r="B433" s="564" t="s">
        <v>1481</v>
      </c>
    </row>
    <row r="434" spans="2:2" ht="63.75">
      <c r="B434" s="566" t="s">
        <v>1482</v>
      </c>
    </row>
    <row r="435" spans="2:2" ht="25.5">
      <c r="B435" s="564" t="s">
        <v>1483</v>
      </c>
    </row>
    <row r="436" spans="2:2" ht="12.75">
      <c r="B436" s="564" t="s">
        <v>1484</v>
      </c>
    </row>
    <row r="437" spans="2:2" ht="38.25">
      <c r="B437" s="564" t="s">
        <v>1485</v>
      </c>
    </row>
    <row r="438" spans="2:2" ht="38.25">
      <c r="B438" s="564" t="s">
        <v>1486</v>
      </c>
    </row>
    <row r="439" spans="2:2" ht="20.100000000000001" customHeight="1">
      <c r="B439" s="564"/>
    </row>
    <row r="440" spans="2:2" ht="20.100000000000001" customHeight="1">
      <c r="B440" s="564" t="s">
        <v>1487</v>
      </c>
    </row>
    <row r="441" spans="2:2" ht="20.100000000000001" customHeight="1">
      <c r="B441" s="564" t="s">
        <v>1488</v>
      </c>
    </row>
    <row r="442" spans="2:2" ht="20.100000000000001" customHeight="1">
      <c r="B442" s="564" t="s">
        <v>1489</v>
      </c>
    </row>
    <row r="443" spans="2:2" ht="20.100000000000001" customHeight="1">
      <c r="B443" s="564" t="s">
        <v>1490</v>
      </c>
    </row>
    <row r="444" spans="2:2" ht="20.100000000000001" customHeight="1">
      <c r="B444" s="564" t="s">
        <v>1491</v>
      </c>
    </row>
    <row r="445" spans="2:2" ht="12.75">
      <c r="B445" s="564" t="s">
        <v>1492</v>
      </c>
    </row>
    <row r="446" spans="2:2" ht="30" customHeight="1">
      <c r="B446" s="564" t="s">
        <v>1493</v>
      </c>
    </row>
    <row r="447" spans="2:2" ht="20.100000000000001" customHeight="1">
      <c r="B447" s="564" t="s">
        <v>1494</v>
      </c>
    </row>
    <row r="448" spans="2:2" ht="12.75">
      <c r="B448" s="564" t="s">
        <v>1495</v>
      </c>
    </row>
    <row r="449" spans="2:2" ht="25.5">
      <c r="B449" s="564" t="s">
        <v>1496</v>
      </c>
    </row>
    <row r="450" spans="2:2" ht="12.75">
      <c r="B450" s="564" t="s">
        <v>1497</v>
      </c>
    </row>
    <row r="451" spans="2:2" ht="12.75">
      <c r="B451" s="564" t="s">
        <v>1498</v>
      </c>
    </row>
    <row r="452" spans="2:2" ht="12.75">
      <c r="B452" s="564" t="s">
        <v>1499</v>
      </c>
    </row>
    <row r="453" spans="2:2" ht="12.75">
      <c r="B453" s="564" t="s">
        <v>1500</v>
      </c>
    </row>
    <row r="454" spans="2:2" ht="20.100000000000001" customHeight="1">
      <c r="B454" s="564" t="s">
        <v>1501</v>
      </c>
    </row>
    <row r="455" spans="2:2" ht="12.75"/>
    <row r="456" spans="2:2" ht="20.100000000000001" customHeight="1">
      <c r="B456" s="563" t="s">
        <v>748</v>
      </c>
    </row>
    <row r="457" spans="2:2" ht="25.5">
      <c r="B457" s="567" t="s">
        <v>2050</v>
      </c>
    </row>
    <row r="458" spans="2:2" ht="25.5">
      <c r="B458" s="567" t="s">
        <v>1502</v>
      </c>
    </row>
    <row r="459" spans="2:2" ht="38.25">
      <c r="B459" s="567" t="s">
        <v>1503</v>
      </c>
    </row>
    <row r="460" spans="2:2" ht="25.5">
      <c r="B460" s="567" t="s">
        <v>1504</v>
      </c>
    </row>
  </sheetData>
  <pageMargins left="0.98425196850393704" right="0.35433070866141736" top="0.78740157480314965" bottom="0.78740157480314965" header="0.51181102362204722" footer="0.51181102362204722"/>
  <pageSetup paperSize="9" scale="98" fitToHeight="0" orientation="portrait" r:id="rId1"/>
  <headerFooter alignWithMargins="0">
    <oddHeader xml:space="preserve">&amp;R&amp;"Arial Narrow,Uobičajeno"   </oddHeader>
  </headerFooter>
  <rowBreaks count="12" manualBreakCount="12">
    <brk id="29" max="2" man="1"/>
    <brk id="74" max="2" man="1"/>
    <brk id="84" max="2" man="1"/>
    <brk id="112" max="2" man="1"/>
    <brk id="124" max="2" man="1"/>
    <brk id="138" max="2" man="1"/>
    <brk id="165" max="2" man="1"/>
    <brk id="229" max="2" man="1"/>
    <brk id="281" max="2" man="1"/>
    <brk id="285" max="2" man="1"/>
    <brk id="300" max="2" man="1"/>
    <brk id="329" max="2"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F36"/>
  <sheetViews>
    <sheetView zoomScale="115" zoomScaleNormal="115" workbookViewId="0">
      <selection activeCell="A2" sqref="A2"/>
    </sheetView>
  </sheetViews>
  <sheetFormatPr defaultRowHeight="12.75"/>
  <cols>
    <col min="1" max="1" width="10.42578125" style="794" customWidth="1"/>
    <col min="2" max="2" width="49.85546875" style="795" customWidth="1"/>
    <col min="3" max="3" width="5.5703125" style="796" customWidth="1"/>
    <col min="4" max="4" width="12.85546875" style="797" customWidth="1"/>
    <col min="5" max="5" width="11.28515625" style="797" customWidth="1"/>
    <col min="6" max="6" width="14" style="797" customWidth="1"/>
  </cols>
  <sheetData>
    <row r="1" spans="1:6">
      <c r="A1" s="984" t="s">
        <v>1742</v>
      </c>
      <c r="B1" s="985"/>
      <c r="C1" s="985"/>
      <c r="D1" s="985"/>
      <c r="E1" s="985"/>
      <c r="F1" s="986"/>
    </row>
    <row r="2" spans="1:6" ht="25.5">
      <c r="A2" s="789" t="s">
        <v>1743</v>
      </c>
      <c r="B2" s="790" t="s">
        <v>1744</v>
      </c>
      <c r="C2" s="791" t="s">
        <v>1745</v>
      </c>
      <c r="D2" s="792" t="s">
        <v>1746</v>
      </c>
      <c r="E2" s="793" t="s">
        <v>1747</v>
      </c>
      <c r="F2" s="792" t="s">
        <v>1748</v>
      </c>
    </row>
    <row r="4" spans="1:6">
      <c r="B4" s="798"/>
    </row>
    <row r="5" spans="1:6">
      <c r="A5" s="799" t="s">
        <v>616</v>
      </c>
      <c r="B5" s="800" t="s">
        <v>1742</v>
      </c>
      <c r="C5" s="799"/>
      <c r="D5" s="801"/>
      <c r="E5" s="801"/>
      <c r="F5" s="801"/>
    </row>
    <row r="6" spans="1:6">
      <c r="B6" s="798"/>
      <c r="C6" s="802"/>
      <c r="E6" s="803"/>
    </row>
    <row r="7" spans="1:6">
      <c r="A7" s="794" t="s">
        <v>618</v>
      </c>
      <c r="B7" s="804" t="s">
        <v>1749</v>
      </c>
      <c r="C7" s="796" t="s">
        <v>822</v>
      </c>
      <c r="D7" s="797">
        <v>1</v>
      </c>
      <c r="E7" s="803">
        <v>0</v>
      </c>
      <c r="F7" s="797">
        <f>ROUND((D7*E7),2)</f>
        <v>0</v>
      </c>
    </row>
    <row r="8" spans="1:6">
      <c r="A8" s="805"/>
      <c r="B8" s="806" t="s">
        <v>1750</v>
      </c>
      <c r="C8" s="807"/>
      <c r="D8" s="808"/>
      <c r="E8" s="803"/>
      <c r="F8" s="805"/>
    </row>
    <row r="9" spans="1:6">
      <c r="B9" s="798"/>
      <c r="C9" s="802"/>
      <c r="E9" s="803"/>
    </row>
    <row r="10" spans="1:6">
      <c r="A10" s="794" t="s">
        <v>620</v>
      </c>
      <c r="B10" s="804" t="s">
        <v>1751</v>
      </c>
      <c r="C10" s="796" t="s">
        <v>822</v>
      </c>
      <c r="D10" s="797">
        <v>1</v>
      </c>
      <c r="E10" s="803">
        <v>0</v>
      </c>
      <c r="F10" s="797">
        <f>ROUND((D10*E10),2)</f>
        <v>0</v>
      </c>
    </row>
    <row r="11" spans="1:6" ht="25.5">
      <c r="A11" s="809"/>
      <c r="B11" s="806" t="s">
        <v>1752</v>
      </c>
      <c r="C11" s="807"/>
      <c r="D11" s="810"/>
      <c r="E11" s="810"/>
      <c r="F11" s="810"/>
    </row>
    <row r="12" spans="1:6">
      <c r="A12" s="809"/>
      <c r="B12" s="806"/>
      <c r="C12" s="807"/>
      <c r="D12" s="810"/>
      <c r="E12" s="810"/>
      <c r="F12" s="810"/>
    </row>
    <row r="13" spans="1:6">
      <c r="A13" s="794" t="s">
        <v>622</v>
      </c>
      <c r="B13" s="804" t="s">
        <v>1753</v>
      </c>
      <c r="C13" s="796" t="s">
        <v>811</v>
      </c>
      <c r="D13" s="797">
        <v>4.8</v>
      </c>
      <c r="E13" s="803">
        <v>0</v>
      </c>
      <c r="F13" s="797">
        <f>ROUND((D13*E13),2)</f>
        <v>0</v>
      </c>
    </row>
    <row r="14" spans="1:6" ht="81.95" customHeight="1">
      <c r="A14" s="809"/>
      <c r="B14" s="806" t="s">
        <v>1754</v>
      </c>
      <c r="C14" s="807"/>
      <c r="D14" s="810"/>
      <c r="E14" s="810"/>
      <c r="F14" s="810"/>
    </row>
    <row r="15" spans="1:6">
      <c r="A15" s="809"/>
      <c r="B15" s="806"/>
      <c r="C15" s="807"/>
      <c r="D15" s="810"/>
      <c r="E15" s="810"/>
      <c r="F15" s="810"/>
    </row>
    <row r="16" spans="1:6">
      <c r="A16" s="811" t="s">
        <v>1755</v>
      </c>
      <c r="B16" s="812" t="s">
        <v>1753</v>
      </c>
      <c r="C16" s="813" t="s">
        <v>811</v>
      </c>
      <c r="D16" s="814">
        <v>4.8</v>
      </c>
      <c r="E16" s="803">
        <v>0</v>
      </c>
      <c r="F16" s="814">
        <f>ROUND((D16*E16),2)</f>
        <v>0</v>
      </c>
    </row>
    <row r="17" spans="1:6" ht="76.5">
      <c r="A17" s="816"/>
      <c r="B17" s="817" t="s">
        <v>1756</v>
      </c>
      <c r="C17" s="818"/>
      <c r="D17" s="819"/>
      <c r="E17" s="819"/>
      <c r="F17" s="819"/>
    </row>
    <row r="18" spans="1:6">
      <c r="A18" s="820"/>
      <c r="B18" s="821"/>
      <c r="C18" s="822"/>
      <c r="D18" s="823"/>
      <c r="E18" s="823"/>
      <c r="F18" s="823"/>
    </row>
    <row r="19" spans="1:6">
      <c r="A19" s="824" t="s">
        <v>624</v>
      </c>
      <c r="B19" s="825" t="s">
        <v>1757</v>
      </c>
      <c r="C19" s="826" t="s">
        <v>811</v>
      </c>
      <c r="D19" s="827">
        <v>0.8</v>
      </c>
      <c r="E19" s="827">
        <v>0</v>
      </c>
      <c r="F19" s="827">
        <f>ROUND((D19*E19),2)</f>
        <v>0</v>
      </c>
    </row>
    <row r="20" spans="1:6" ht="54" customHeight="1">
      <c r="A20" s="809"/>
      <c r="B20" s="828" t="s">
        <v>1758</v>
      </c>
      <c r="C20" s="807"/>
      <c r="D20" s="810"/>
      <c r="E20" s="810"/>
      <c r="F20" s="810"/>
    </row>
    <row r="21" spans="1:6">
      <c r="A21" s="809"/>
      <c r="B21" s="806"/>
      <c r="C21" s="807"/>
      <c r="D21" s="810"/>
      <c r="E21" s="810"/>
      <c r="F21" s="810"/>
    </row>
    <row r="22" spans="1:6">
      <c r="A22" s="824" t="s">
        <v>1759</v>
      </c>
      <c r="B22" s="825" t="s">
        <v>1760</v>
      </c>
      <c r="C22" s="826" t="s">
        <v>811</v>
      </c>
      <c r="D22" s="827">
        <v>5.6</v>
      </c>
      <c r="E22" s="827">
        <v>0</v>
      </c>
      <c r="F22" s="827">
        <f>ROUND((D22*E22),2)</f>
        <v>0</v>
      </c>
    </row>
    <row r="23" spans="1:6" ht="39.950000000000003" customHeight="1">
      <c r="A23" s="809"/>
      <c r="B23" s="907" t="s">
        <v>2127</v>
      </c>
      <c r="C23" s="829"/>
      <c r="D23" s="810"/>
      <c r="E23" s="810"/>
      <c r="F23" s="810"/>
    </row>
    <row r="24" spans="1:6">
      <c r="A24" s="809"/>
      <c r="B24" s="806"/>
      <c r="C24" s="807"/>
      <c r="D24" s="810"/>
      <c r="E24" s="810"/>
      <c r="F24" s="810"/>
    </row>
    <row r="25" spans="1:6">
      <c r="A25" s="794" t="s">
        <v>1761</v>
      </c>
      <c r="B25" s="804" t="s">
        <v>1762</v>
      </c>
      <c r="C25" s="796" t="s">
        <v>1</v>
      </c>
      <c r="D25" s="797">
        <v>2</v>
      </c>
      <c r="E25" s="803">
        <v>0</v>
      </c>
      <c r="F25" s="797">
        <f>ROUND((D25*E25),2)</f>
        <v>0</v>
      </c>
    </row>
    <row r="26" spans="1:6" ht="25.5">
      <c r="A26" s="809"/>
      <c r="B26" s="806" t="s">
        <v>1763</v>
      </c>
      <c r="C26" s="807"/>
      <c r="D26" s="810"/>
      <c r="E26" s="810"/>
      <c r="F26" s="810"/>
    </row>
    <row r="27" spans="1:6">
      <c r="A27" s="809"/>
      <c r="B27" s="806"/>
      <c r="C27" s="807"/>
      <c r="D27" s="810"/>
      <c r="E27" s="810"/>
      <c r="F27" s="810"/>
    </row>
    <row r="28" spans="1:6">
      <c r="A28" s="794" t="s">
        <v>1764</v>
      </c>
      <c r="B28" s="804" t="s">
        <v>1765</v>
      </c>
      <c r="C28" s="796" t="s">
        <v>809</v>
      </c>
      <c r="D28" s="797">
        <v>80</v>
      </c>
      <c r="E28" s="803">
        <v>0</v>
      </c>
      <c r="F28" s="797">
        <f>ROUND((D28*E28),2)</f>
        <v>0</v>
      </c>
    </row>
    <row r="29" spans="1:6" ht="30" customHeight="1">
      <c r="A29" s="809"/>
      <c r="B29" s="908" t="s">
        <v>2128</v>
      </c>
      <c r="C29" s="807"/>
      <c r="D29" s="810"/>
      <c r="E29" s="810"/>
      <c r="F29" s="810"/>
    </row>
    <row r="30" spans="1:6">
      <c r="A30" s="809"/>
      <c r="B30" s="806"/>
      <c r="C30" s="807"/>
      <c r="D30" s="810"/>
      <c r="E30" s="810"/>
      <c r="F30" s="810"/>
    </row>
    <row r="31" spans="1:6">
      <c r="A31" s="794" t="s">
        <v>1766</v>
      </c>
      <c r="B31" s="804" t="s">
        <v>1767</v>
      </c>
      <c r="C31" s="796" t="s">
        <v>809</v>
      </c>
      <c r="D31" s="797">
        <v>80</v>
      </c>
      <c r="E31" s="803">
        <v>0</v>
      </c>
      <c r="F31" s="797">
        <f>ROUND((D31*E31),2)</f>
        <v>0</v>
      </c>
    </row>
    <row r="32" spans="1:6" ht="25.5">
      <c r="A32" s="809"/>
      <c r="B32" s="806" t="s">
        <v>1768</v>
      </c>
      <c r="C32" s="807"/>
      <c r="D32" s="810"/>
      <c r="E32" s="810"/>
      <c r="F32" s="810"/>
    </row>
    <row r="33" spans="1:6">
      <c r="A33" s="809"/>
      <c r="B33" s="806"/>
      <c r="C33" s="807"/>
      <c r="D33" s="810"/>
      <c r="E33" s="810"/>
      <c r="F33" s="810"/>
    </row>
    <row r="34" spans="1:6">
      <c r="A34" s="805"/>
      <c r="B34" s="806"/>
      <c r="C34" s="807"/>
      <c r="D34" s="808"/>
      <c r="E34" s="803"/>
      <c r="F34" s="805"/>
    </row>
    <row r="35" spans="1:6">
      <c r="A35" s="830" t="s">
        <v>616</v>
      </c>
      <c r="B35" s="831" t="s">
        <v>1769</v>
      </c>
      <c r="C35" s="832"/>
      <c r="D35" s="833"/>
      <c r="E35" s="834"/>
      <c r="F35" s="833">
        <f>SUM(F7:F34)</f>
        <v>0</v>
      </c>
    </row>
    <row r="36" spans="1:6">
      <c r="B36" s="798"/>
    </row>
  </sheetData>
  <mergeCells count="1">
    <mergeCell ref="A1:F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F21"/>
  <sheetViews>
    <sheetView zoomScale="130" zoomScaleNormal="130" workbookViewId="0">
      <selection activeCell="A2" sqref="A2"/>
    </sheetView>
  </sheetViews>
  <sheetFormatPr defaultRowHeight="12.75"/>
  <cols>
    <col min="1" max="1" width="9.42578125" style="794" customWidth="1"/>
    <col min="2" max="2" width="49.85546875" style="795" customWidth="1"/>
    <col min="3" max="3" width="5.5703125" style="796" customWidth="1"/>
    <col min="4" max="5" width="11.28515625" style="797" customWidth="1"/>
    <col min="6" max="6" width="14" style="797" customWidth="1"/>
  </cols>
  <sheetData>
    <row r="1" spans="1:6">
      <c r="A1" s="984" t="s">
        <v>1779</v>
      </c>
      <c r="B1" s="985"/>
      <c r="C1" s="985"/>
      <c r="D1" s="985"/>
      <c r="E1" s="985"/>
      <c r="F1" s="986"/>
    </row>
    <row r="2" spans="1:6" ht="25.5">
      <c r="A2" s="789" t="s">
        <v>1743</v>
      </c>
      <c r="B2" s="790" t="s">
        <v>1744</v>
      </c>
      <c r="C2" s="791" t="s">
        <v>1745</v>
      </c>
      <c r="D2" s="792" t="s">
        <v>1746</v>
      </c>
      <c r="E2" s="793" t="s">
        <v>1747</v>
      </c>
      <c r="F2" s="792" t="s">
        <v>1748</v>
      </c>
    </row>
    <row r="4" spans="1:6">
      <c r="A4" s="836"/>
      <c r="B4" s="798"/>
      <c r="C4" s="802"/>
      <c r="D4" s="837"/>
      <c r="E4" s="837"/>
      <c r="F4" s="837"/>
    </row>
    <row r="5" spans="1:6">
      <c r="B5" s="798"/>
    </row>
    <row r="6" spans="1:6">
      <c r="A6" s="836"/>
      <c r="C6" s="802"/>
      <c r="D6" s="837"/>
      <c r="E6" s="838"/>
      <c r="F6" s="837"/>
    </row>
    <row r="7" spans="1:6">
      <c r="A7" s="799"/>
      <c r="B7" s="800" t="s">
        <v>1780</v>
      </c>
      <c r="C7" s="801"/>
      <c r="D7" s="801"/>
      <c r="E7" s="801"/>
      <c r="F7" s="801"/>
    </row>
    <row r="8" spans="1:6">
      <c r="A8" s="839"/>
      <c r="B8" s="805"/>
      <c r="C8" s="807"/>
      <c r="D8" s="808"/>
      <c r="E8" s="840"/>
      <c r="F8" s="808"/>
    </row>
    <row r="9" spans="1:6">
      <c r="A9" s="841" t="s">
        <v>527</v>
      </c>
      <c r="B9" s="842" t="s">
        <v>1824</v>
      </c>
      <c r="C9" s="843"/>
      <c r="D9" s="844"/>
      <c r="E9" s="845"/>
      <c r="F9" s="846">
        <f>'7.2. TRAVNJAK'!F65</f>
        <v>0</v>
      </c>
    </row>
    <row r="10" spans="1:6">
      <c r="A10" s="841"/>
      <c r="B10" s="847"/>
      <c r="C10" s="843"/>
      <c r="D10" s="844"/>
      <c r="E10" s="845"/>
      <c r="F10" s="844"/>
    </row>
    <row r="11" spans="1:6">
      <c r="A11" s="841" t="s">
        <v>529</v>
      </c>
      <c r="B11" s="847" t="s">
        <v>1904</v>
      </c>
      <c r="C11" s="843"/>
      <c r="D11" s="844"/>
      <c r="E11" s="845"/>
      <c r="F11" s="844">
        <f>'7.3. NAVODNJAVANJE'!F118</f>
        <v>0</v>
      </c>
    </row>
    <row r="12" spans="1:6">
      <c r="A12" s="841"/>
      <c r="B12" s="847"/>
      <c r="C12" s="843"/>
      <c r="D12" s="844"/>
      <c r="E12" s="845"/>
      <c r="F12" s="844"/>
    </row>
    <row r="13" spans="1:6">
      <c r="A13" s="841" t="s">
        <v>543</v>
      </c>
      <c r="B13" s="847" t="s">
        <v>1920</v>
      </c>
      <c r="C13" s="843"/>
      <c r="D13" s="844"/>
      <c r="E13" s="845"/>
      <c r="F13" s="844">
        <f>'7.4. DRENAŽA'!F31</f>
        <v>0</v>
      </c>
    </row>
    <row r="14" spans="1:6">
      <c r="A14" s="841"/>
      <c r="B14" s="847"/>
      <c r="C14" s="843"/>
      <c r="D14" s="844"/>
      <c r="E14" s="845"/>
      <c r="F14" s="844"/>
    </row>
    <row r="15" spans="1:6">
      <c r="A15" s="841" t="s">
        <v>551</v>
      </c>
      <c r="B15" s="842" t="s">
        <v>1947</v>
      </c>
      <c r="C15" s="843"/>
      <c r="D15" s="844"/>
      <c r="E15" s="845"/>
      <c r="F15" s="844">
        <f>'7.5. ZDENAC'!F46</f>
        <v>0</v>
      </c>
    </row>
    <row r="16" spans="1:6">
      <c r="A16" s="841"/>
      <c r="B16" s="847"/>
      <c r="C16" s="843"/>
      <c r="D16" s="844"/>
      <c r="E16" s="845"/>
      <c r="F16" s="844"/>
    </row>
    <row r="17" spans="1:6">
      <c r="A17" s="841" t="s">
        <v>562</v>
      </c>
      <c r="B17" s="847" t="s">
        <v>1976</v>
      </c>
      <c r="C17" s="843"/>
      <c r="D17" s="844"/>
      <c r="E17" s="845"/>
      <c r="F17" s="844">
        <f>'7.6. OPREMA'!F58</f>
        <v>0</v>
      </c>
    </row>
    <row r="18" spans="1:6">
      <c r="A18" s="841"/>
      <c r="B18" s="847"/>
      <c r="C18" s="843"/>
      <c r="D18" s="844"/>
      <c r="E18" s="845"/>
      <c r="F18" s="844"/>
    </row>
    <row r="19" spans="1:6">
      <c r="A19" s="841" t="s">
        <v>614</v>
      </c>
      <c r="B19" s="847" t="s">
        <v>1769</v>
      </c>
      <c r="C19" s="843"/>
      <c r="D19" s="844"/>
      <c r="E19" s="845"/>
      <c r="F19" s="844">
        <f>'7.7. ELEKTROTEHNIČKI RADOVI'!F35</f>
        <v>0</v>
      </c>
    </row>
    <row r="20" spans="1:6">
      <c r="A20" s="841"/>
      <c r="B20" s="847"/>
      <c r="C20" s="843"/>
      <c r="D20" s="844"/>
      <c r="E20" s="845"/>
      <c r="F20" s="844"/>
    </row>
    <row r="21" spans="1:6">
      <c r="A21" s="830"/>
      <c r="B21" s="831" t="s">
        <v>1781</v>
      </c>
      <c r="C21" s="832"/>
      <c r="D21" s="833"/>
      <c r="E21" s="834"/>
      <c r="F21" s="833">
        <f>SUM(F8:F20)</f>
        <v>0</v>
      </c>
    </row>
  </sheetData>
  <mergeCells count="1">
    <mergeCell ref="A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FFFF00"/>
    <pageSetUpPr fitToPage="1"/>
  </sheetPr>
  <dimension ref="A1:G1000"/>
  <sheetViews>
    <sheetView showGridLines="0" tabSelected="1" view="pageBreakPreview" topLeftCell="A208" zoomScale="115" zoomScaleNormal="115" zoomScaleSheetLayoutView="115" zoomScalePageLayoutView="80" workbookViewId="0">
      <selection activeCell="A221" sqref="A221"/>
    </sheetView>
  </sheetViews>
  <sheetFormatPr defaultColWidth="9.140625" defaultRowHeight="20.100000000000001" customHeight="1"/>
  <cols>
    <col min="1" max="1" width="9.140625" style="45" customWidth="1"/>
    <col min="2" max="2" width="59.28515625" style="18" customWidth="1"/>
    <col min="3" max="3" width="8.85546875" style="19" customWidth="1"/>
    <col min="4" max="4" width="10.28515625" style="580" customWidth="1"/>
    <col min="5" max="5" width="15.140625" style="581" customWidth="1"/>
    <col min="6" max="6" width="19" style="609" customWidth="1"/>
    <col min="7" max="7" width="9.140625" style="18" customWidth="1"/>
    <col min="8" max="16384" width="9.140625" style="18"/>
  </cols>
  <sheetData>
    <row r="1" spans="1:6" ht="14.25" customHeight="1">
      <c r="F1" s="582"/>
    </row>
    <row r="2" spans="1:6" ht="32.25" customHeight="1" thickBot="1">
      <c r="A2" s="610" t="s">
        <v>11</v>
      </c>
      <c r="B2" s="44" t="s">
        <v>178</v>
      </c>
      <c r="C2" s="44" t="s">
        <v>179</v>
      </c>
      <c r="D2" s="583" t="s">
        <v>2</v>
      </c>
      <c r="E2" s="584" t="s">
        <v>10</v>
      </c>
      <c r="F2" s="585" t="s">
        <v>9</v>
      </c>
    </row>
    <row r="3" spans="1:6" ht="9.9499999999999993" customHeight="1" thickTop="1">
      <c r="B3" s="21"/>
      <c r="C3" s="22"/>
      <c r="D3" s="586"/>
      <c r="F3" s="587"/>
    </row>
    <row r="4" spans="1:6" s="20" customFormat="1" ht="15">
      <c r="A4" s="611" t="s">
        <v>3</v>
      </c>
      <c r="B4" s="924" t="s">
        <v>170</v>
      </c>
      <c r="C4" s="924"/>
      <c r="D4" s="925"/>
      <c r="E4" s="588"/>
      <c r="F4" s="589"/>
    </row>
    <row r="5" spans="1:6" ht="15">
      <c r="B5" s="21"/>
      <c r="C5" s="22"/>
      <c r="D5" s="586"/>
      <c r="F5" s="587"/>
    </row>
    <row r="6" spans="1:6" s="20" customFormat="1" ht="47.25" customHeight="1">
      <c r="A6" s="65"/>
      <c r="B6" s="376" t="s">
        <v>2051</v>
      </c>
      <c r="C6" s="34"/>
      <c r="D6" s="493"/>
      <c r="E6" s="581"/>
      <c r="F6" s="590"/>
    </row>
    <row r="7" spans="1:6" s="20" customFormat="1" ht="90">
      <c r="A7" s="65"/>
      <c r="B7" s="376" t="s">
        <v>2053</v>
      </c>
      <c r="C7" s="34"/>
      <c r="D7" s="493"/>
      <c r="E7" s="581"/>
      <c r="F7" s="590"/>
    </row>
    <row r="8" spans="1:6" s="20" customFormat="1" ht="177" customHeight="1">
      <c r="A8" s="45"/>
      <c r="B8" s="33" t="s">
        <v>1122</v>
      </c>
      <c r="C8" s="34"/>
      <c r="D8" s="493"/>
      <c r="E8" s="581"/>
      <c r="F8" s="590"/>
    </row>
    <row r="9" spans="1:6" s="20" customFormat="1" ht="77.25" customHeight="1">
      <c r="A9" s="45"/>
      <c r="B9" s="33" t="s">
        <v>1600</v>
      </c>
      <c r="C9" s="35"/>
      <c r="D9" s="493"/>
      <c r="E9" s="581"/>
      <c r="F9" s="590"/>
    </row>
    <row r="10" spans="1:6" s="20" customFormat="1" ht="9" customHeight="1">
      <c r="A10" s="45"/>
      <c r="B10" s="36"/>
      <c r="C10" s="37"/>
      <c r="D10" s="493"/>
      <c r="E10" s="581"/>
      <c r="F10" s="590"/>
    </row>
    <row r="11" spans="1:6" s="20" customFormat="1" ht="99" customHeight="1">
      <c r="A11" s="45"/>
      <c r="B11" s="33" t="s">
        <v>1505</v>
      </c>
      <c r="C11" s="35"/>
      <c r="D11" s="493"/>
      <c r="E11" s="581"/>
      <c r="F11" s="590"/>
    </row>
    <row r="12" spans="1:6" s="20" customFormat="1" ht="93.75" customHeight="1">
      <c r="A12" s="45"/>
      <c r="B12" s="33" t="s">
        <v>1597</v>
      </c>
      <c r="C12" s="35"/>
      <c r="D12" s="493"/>
      <c r="E12" s="581"/>
      <c r="F12" s="590"/>
    </row>
    <row r="13" spans="1:6" s="20" customFormat="1" ht="16.5" customHeight="1">
      <c r="A13" s="45"/>
      <c r="B13" s="33"/>
      <c r="C13" s="35"/>
      <c r="D13" s="493"/>
      <c r="E13" s="581"/>
      <c r="F13" s="590"/>
    </row>
    <row r="14" spans="1:6" s="20" customFormat="1" ht="123" customHeight="1">
      <c r="A14" s="45" t="s">
        <v>171</v>
      </c>
      <c r="B14" s="33" t="s">
        <v>2054</v>
      </c>
      <c r="C14" s="37" t="s">
        <v>241</v>
      </c>
      <c r="D14" s="493">
        <v>27360</v>
      </c>
      <c r="E14" s="581">
        <v>0</v>
      </c>
      <c r="F14" s="590">
        <f>D14*E14</f>
        <v>0</v>
      </c>
    </row>
    <row r="15" spans="1:6" s="20" customFormat="1" ht="105">
      <c r="A15" s="45" t="s">
        <v>172</v>
      </c>
      <c r="B15" s="568" t="s">
        <v>1533</v>
      </c>
      <c r="C15" s="569"/>
      <c r="D15" s="570"/>
      <c r="E15" s="571"/>
      <c r="F15" s="572"/>
    </row>
    <row r="16" spans="1:6" s="20" customFormat="1" ht="15">
      <c r="A16" s="45"/>
      <c r="B16" s="46" t="s">
        <v>1506</v>
      </c>
      <c r="C16" s="37" t="s">
        <v>1</v>
      </c>
      <c r="D16" s="493">
        <v>414</v>
      </c>
      <c r="E16" s="571">
        <v>0</v>
      </c>
      <c r="F16" s="572">
        <f t="shared" ref="F16:F18" si="0">E16*D16</f>
        <v>0</v>
      </c>
    </row>
    <row r="17" spans="1:6" s="20" customFormat="1" ht="15">
      <c r="A17" s="45"/>
      <c r="B17" s="46" t="s">
        <v>1507</v>
      </c>
      <c r="C17" s="37" t="s">
        <v>1</v>
      </c>
      <c r="D17" s="493">
        <v>15</v>
      </c>
      <c r="E17" s="571">
        <v>0</v>
      </c>
      <c r="F17" s="572">
        <f t="shared" si="0"/>
        <v>0</v>
      </c>
    </row>
    <row r="18" spans="1:6" s="20" customFormat="1" ht="16.5" customHeight="1">
      <c r="A18" s="45"/>
      <c r="B18" s="46" t="s">
        <v>1508</v>
      </c>
      <c r="C18" s="37" t="s">
        <v>1</v>
      </c>
      <c r="D18" s="493">
        <v>7</v>
      </c>
      <c r="E18" s="571">
        <v>0</v>
      </c>
      <c r="F18" s="572">
        <f t="shared" si="0"/>
        <v>0</v>
      </c>
    </row>
    <row r="19" spans="1:6" s="20" customFormat="1" ht="16.5" customHeight="1">
      <c r="A19" s="45"/>
      <c r="B19" s="46" t="s">
        <v>1509</v>
      </c>
      <c r="C19" s="37" t="s">
        <v>1</v>
      </c>
      <c r="D19" s="493">
        <v>4</v>
      </c>
      <c r="E19" s="571">
        <v>0</v>
      </c>
      <c r="F19" s="572">
        <f t="shared" ref="F19" si="1">E19*D19</f>
        <v>0</v>
      </c>
    </row>
    <row r="20" spans="1:6" s="20" customFormat="1" ht="16.5" customHeight="1">
      <c r="A20" s="45"/>
      <c r="B20" s="46" t="s">
        <v>1510</v>
      </c>
      <c r="C20" s="37" t="s">
        <v>1</v>
      </c>
      <c r="D20" s="493">
        <v>2</v>
      </c>
      <c r="E20" s="571">
        <v>0</v>
      </c>
      <c r="F20" s="572">
        <f t="shared" ref="F20:F21" si="2">E20*D20</f>
        <v>0</v>
      </c>
    </row>
    <row r="21" spans="1:6" s="20" customFormat="1" ht="16.5" customHeight="1">
      <c r="A21" s="45"/>
      <c r="B21" s="46" t="s">
        <v>1511</v>
      </c>
      <c r="C21" s="37" t="s">
        <v>1</v>
      </c>
      <c r="D21" s="493">
        <v>1</v>
      </c>
      <c r="E21" s="571">
        <v>0</v>
      </c>
      <c r="F21" s="572">
        <f t="shared" si="2"/>
        <v>0</v>
      </c>
    </row>
    <row r="22" spans="1:6" s="20" customFormat="1" ht="16.5" customHeight="1">
      <c r="A22" s="45"/>
      <c r="B22" s="46" t="s">
        <v>1518</v>
      </c>
      <c r="C22" s="37" t="s">
        <v>1</v>
      </c>
      <c r="D22" s="493">
        <v>1</v>
      </c>
      <c r="E22" s="571">
        <v>0</v>
      </c>
      <c r="F22" s="572">
        <f t="shared" ref="F22" si="3">E22*D22</f>
        <v>0</v>
      </c>
    </row>
    <row r="23" spans="1:6" s="20" customFormat="1" ht="16.5" customHeight="1">
      <c r="A23" s="45"/>
      <c r="B23" s="46" t="s">
        <v>1532</v>
      </c>
      <c r="C23" s="38" t="s">
        <v>175</v>
      </c>
      <c r="D23" s="493">
        <v>350</v>
      </c>
      <c r="E23" s="571">
        <v>0</v>
      </c>
      <c r="F23" s="572">
        <f t="shared" ref="F23" si="4">E23*D23</f>
        <v>0</v>
      </c>
    </row>
    <row r="24" spans="1:6" s="20" customFormat="1" ht="16.5" customHeight="1">
      <c r="A24" s="45"/>
      <c r="B24" s="46" t="s">
        <v>1534</v>
      </c>
      <c r="C24" s="35" t="s">
        <v>14</v>
      </c>
      <c r="D24" s="493">
        <v>1</v>
      </c>
      <c r="E24" s="571">
        <v>0</v>
      </c>
      <c r="F24" s="572">
        <f t="shared" ref="F24" si="5">E24*D24</f>
        <v>0</v>
      </c>
    </row>
    <row r="25" spans="1:6" s="20" customFormat="1" ht="16.5" customHeight="1">
      <c r="A25" s="45"/>
      <c r="B25" s="46"/>
      <c r="C25" s="35"/>
      <c r="D25" s="493"/>
      <c r="E25" s="571"/>
      <c r="F25" s="572"/>
    </row>
    <row r="26" spans="1:6" s="20" customFormat="1" ht="76.5" customHeight="1">
      <c r="A26" s="45" t="s">
        <v>173</v>
      </c>
      <c r="B26" s="33" t="s">
        <v>2055</v>
      </c>
      <c r="C26" s="35"/>
      <c r="D26" s="493"/>
      <c r="E26" s="581"/>
      <c r="F26" s="590"/>
    </row>
    <row r="27" spans="1:6" s="20" customFormat="1" ht="16.5" customHeight="1">
      <c r="A27" s="45"/>
      <c r="B27" s="33"/>
      <c r="C27" s="35" t="s">
        <v>1</v>
      </c>
      <c r="D27" s="493">
        <v>1</v>
      </c>
      <c r="E27" s="581">
        <v>0</v>
      </c>
      <c r="F27" s="590">
        <f>E27*D27</f>
        <v>0</v>
      </c>
    </row>
    <row r="28" spans="1:6" s="20" customFormat="1" ht="120">
      <c r="A28" s="45" t="s">
        <v>174</v>
      </c>
      <c r="B28" s="568" t="s">
        <v>2057</v>
      </c>
      <c r="C28" s="569"/>
      <c r="D28" s="570"/>
      <c r="E28" s="571"/>
      <c r="F28" s="572"/>
    </row>
    <row r="29" spans="1:6" s="20" customFormat="1" ht="16.5" customHeight="1">
      <c r="A29" s="45"/>
      <c r="B29" s="46" t="s">
        <v>1519</v>
      </c>
      <c r="C29" s="37" t="s">
        <v>1</v>
      </c>
      <c r="D29" s="493">
        <v>1</v>
      </c>
      <c r="E29" s="571">
        <v>0</v>
      </c>
      <c r="F29" s="572">
        <f>E29*D29</f>
        <v>0</v>
      </c>
    </row>
    <row r="30" spans="1:6" s="20" customFormat="1" ht="16.5" customHeight="1">
      <c r="A30" s="45"/>
      <c r="B30" s="46" t="s">
        <v>1507</v>
      </c>
      <c r="C30" s="37" t="s">
        <v>1</v>
      </c>
      <c r="D30" s="493">
        <v>4</v>
      </c>
      <c r="E30" s="571">
        <v>0</v>
      </c>
      <c r="F30" s="572">
        <f t="shared" ref="F30:F34" si="6">E30*D30</f>
        <v>0</v>
      </c>
    </row>
    <row r="31" spans="1:6" s="20" customFormat="1" ht="16.5" customHeight="1">
      <c r="A31" s="45"/>
      <c r="B31" s="46" t="s">
        <v>1508</v>
      </c>
      <c r="C31" s="37" t="s">
        <v>1</v>
      </c>
      <c r="D31" s="493">
        <v>8</v>
      </c>
      <c r="E31" s="571">
        <v>0</v>
      </c>
      <c r="F31" s="572">
        <f t="shared" si="6"/>
        <v>0</v>
      </c>
    </row>
    <row r="32" spans="1:6" s="20" customFormat="1" ht="16.5" customHeight="1">
      <c r="A32" s="45"/>
      <c r="B32" s="46" t="s">
        <v>1512</v>
      </c>
      <c r="C32" s="37" t="s">
        <v>1</v>
      </c>
      <c r="D32" s="493">
        <v>1</v>
      </c>
      <c r="E32" s="571">
        <v>0</v>
      </c>
      <c r="F32" s="572">
        <f t="shared" si="6"/>
        <v>0</v>
      </c>
    </row>
    <row r="33" spans="1:6" s="20" customFormat="1" ht="16.5" customHeight="1">
      <c r="A33" s="45"/>
      <c r="B33" s="46" t="s">
        <v>1513</v>
      </c>
      <c r="C33" s="37" t="s">
        <v>1</v>
      </c>
      <c r="D33" s="493">
        <v>1</v>
      </c>
      <c r="E33" s="571">
        <v>0</v>
      </c>
      <c r="F33" s="572">
        <f t="shared" si="6"/>
        <v>0</v>
      </c>
    </row>
    <row r="34" spans="1:6" s="20" customFormat="1" ht="15.6" customHeight="1">
      <c r="A34" s="45"/>
      <c r="B34" s="46" t="s">
        <v>1514</v>
      </c>
      <c r="C34" s="35" t="s">
        <v>183</v>
      </c>
      <c r="D34" s="493">
        <v>50</v>
      </c>
      <c r="E34" s="571">
        <v>0</v>
      </c>
      <c r="F34" s="572">
        <f t="shared" si="6"/>
        <v>0</v>
      </c>
    </row>
    <row r="35" spans="1:6" s="20" customFormat="1" ht="15.6" customHeight="1">
      <c r="A35" s="45"/>
      <c r="B35" s="46" t="s">
        <v>1535</v>
      </c>
      <c r="C35" s="37" t="s">
        <v>1</v>
      </c>
      <c r="D35" s="493">
        <v>2</v>
      </c>
      <c r="E35" s="571">
        <v>0</v>
      </c>
      <c r="F35" s="572">
        <f t="shared" ref="F35" si="7">E35*D35</f>
        <v>0</v>
      </c>
    </row>
    <row r="36" spans="1:6" s="20" customFormat="1" ht="15.6" customHeight="1">
      <c r="A36" s="45"/>
      <c r="B36" s="46"/>
      <c r="C36" s="37"/>
      <c r="D36" s="493"/>
      <c r="E36" s="571"/>
      <c r="F36" s="572"/>
    </row>
    <row r="37" spans="1:6" s="20" customFormat="1" ht="150">
      <c r="A37" s="45" t="s">
        <v>176</v>
      </c>
      <c r="B37" s="33" t="s">
        <v>2058</v>
      </c>
      <c r="C37" s="35"/>
      <c r="D37" s="493"/>
      <c r="E37" s="581"/>
      <c r="F37" s="590"/>
    </row>
    <row r="38" spans="1:6" s="20" customFormat="1" ht="16.5" customHeight="1">
      <c r="A38" s="45"/>
      <c r="B38" s="33"/>
      <c r="C38" s="35" t="s">
        <v>1</v>
      </c>
      <c r="D38" s="493">
        <v>1</v>
      </c>
      <c r="E38" s="581">
        <v>0</v>
      </c>
      <c r="F38" s="590">
        <f>D38*E38</f>
        <v>0</v>
      </c>
    </row>
    <row r="39" spans="1:6" s="20" customFormat="1" ht="16.5" customHeight="1">
      <c r="A39" s="45"/>
      <c r="B39" s="33"/>
      <c r="C39" s="35"/>
      <c r="D39" s="493"/>
      <c r="E39" s="581"/>
      <c r="F39" s="590"/>
    </row>
    <row r="40" spans="1:6" s="20" customFormat="1" ht="135.75" customHeight="1">
      <c r="A40" s="45" t="s">
        <v>177</v>
      </c>
      <c r="B40" s="33" t="s">
        <v>313</v>
      </c>
      <c r="C40" s="38" t="s">
        <v>175</v>
      </c>
      <c r="D40" s="52">
        <v>845</v>
      </c>
      <c r="E40" s="581">
        <v>0</v>
      </c>
      <c r="F40" s="590">
        <f>D40*E40</f>
        <v>0</v>
      </c>
    </row>
    <row r="41" spans="1:6" s="20" customFormat="1" ht="16.5" customHeight="1">
      <c r="A41" s="45"/>
      <c r="B41" s="66"/>
      <c r="C41" s="35"/>
      <c r="D41" s="493"/>
      <c r="E41" s="581"/>
      <c r="F41" s="590"/>
    </row>
    <row r="42" spans="1:6" s="20" customFormat="1" ht="111" customHeight="1">
      <c r="A42" s="45" t="s">
        <v>181</v>
      </c>
      <c r="B42" s="39" t="s">
        <v>2059</v>
      </c>
      <c r="C42" s="38" t="s">
        <v>1</v>
      </c>
      <c r="D42" s="52">
        <v>11</v>
      </c>
      <c r="E42" s="581">
        <v>0</v>
      </c>
      <c r="F42" s="590">
        <f>D42*E42</f>
        <v>0</v>
      </c>
    </row>
    <row r="43" spans="1:6" s="20" customFormat="1" ht="16.5" customHeight="1">
      <c r="A43" s="45"/>
      <c r="B43" s="33"/>
      <c r="C43" s="35"/>
      <c r="D43" s="493"/>
      <c r="E43" s="581"/>
      <c r="F43" s="590"/>
    </row>
    <row r="44" spans="1:6" s="20" customFormat="1" ht="120">
      <c r="A44" s="70" t="s">
        <v>182</v>
      </c>
      <c r="B44" s="33" t="s">
        <v>2060</v>
      </c>
      <c r="C44" s="35"/>
      <c r="D44" s="493"/>
      <c r="E44" s="581"/>
      <c r="F44" s="590"/>
    </row>
    <row r="45" spans="1:6" s="20" customFormat="1" ht="16.5" customHeight="1">
      <c r="A45" s="70"/>
      <c r="B45" s="33"/>
      <c r="C45" s="35" t="s">
        <v>183</v>
      </c>
      <c r="D45" s="493">
        <v>600</v>
      </c>
      <c r="E45" s="581">
        <v>0</v>
      </c>
      <c r="F45" s="590">
        <f>D45*E45</f>
        <v>0</v>
      </c>
    </row>
    <row r="46" spans="1:6" ht="90">
      <c r="A46" s="45" t="s">
        <v>1515</v>
      </c>
      <c r="B46" s="33" t="s">
        <v>2061</v>
      </c>
      <c r="C46" s="35"/>
      <c r="D46" s="493"/>
      <c r="F46" s="590"/>
    </row>
    <row r="47" spans="1:6" ht="20.25" customHeight="1">
      <c r="B47" s="33"/>
      <c r="C47" s="35" t="s">
        <v>1</v>
      </c>
      <c r="D47" s="493">
        <v>2</v>
      </c>
      <c r="E47" s="581">
        <v>0</v>
      </c>
      <c r="F47" s="590">
        <f>D47*E47</f>
        <v>0</v>
      </c>
    </row>
    <row r="48" spans="1:6" ht="105">
      <c r="A48" s="45" t="s">
        <v>1516</v>
      </c>
      <c r="B48" s="33" t="s">
        <v>2130</v>
      </c>
      <c r="C48" s="35"/>
      <c r="D48" s="493"/>
      <c r="F48" s="590"/>
    </row>
    <row r="49" spans="1:6" ht="20.100000000000001" customHeight="1">
      <c r="B49" s="33"/>
      <c r="C49" s="35" t="s">
        <v>977</v>
      </c>
      <c r="D49" s="493">
        <v>1</v>
      </c>
      <c r="E49" s="581">
        <v>0</v>
      </c>
      <c r="F49" s="590">
        <f>D49*E49</f>
        <v>0</v>
      </c>
    </row>
    <row r="50" spans="1:6" ht="117.95" customHeight="1">
      <c r="A50" s="45" t="s">
        <v>1517</v>
      </c>
      <c r="B50" s="568" t="s">
        <v>1520</v>
      </c>
      <c r="C50" s="35"/>
      <c r="D50" s="493"/>
      <c r="F50" s="590"/>
    </row>
    <row r="51" spans="1:6" ht="30">
      <c r="B51" s="568" t="s">
        <v>1521</v>
      </c>
      <c r="C51" s="35" t="s">
        <v>1</v>
      </c>
      <c r="D51" s="493">
        <v>3</v>
      </c>
      <c r="E51" s="581">
        <v>0</v>
      </c>
      <c r="F51" s="590">
        <f>D51*E51</f>
        <v>0</v>
      </c>
    </row>
    <row r="52" spans="1:6" ht="15">
      <c r="B52" s="568"/>
      <c r="C52" s="35"/>
      <c r="D52" s="493"/>
      <c r="F52" s="590"/>
    </row>
    <row r="53" spans="1:6" ht="15">
      <c r="B53" s="568"/>
      <c r="C53" s="35"/>
      <c r="D53" s="493"/>
      <c r="F53" s="590"/>
    </row>
    <row r="54" spans="1:6" ht="15">
      <c r="A54" s="45" t="s">
        <v>2138</v>
      </c>
      <c r="B54" s="909" t="s">
        <v>1785</v>
      </c>
      <c r="C54" s="40" t="s">
        <v>463</v>
      </c>
      <c r="D54" s="911">
        <v>1000</v>
      </c>
      <c r="E54" s="581">
        <v>0</v>
      </c>
      <c r="F54" s="911">
        <f>D54*E54</f>
        <v>0</v>
      </c>
    </row>
    <row r="55" spans="1:6" ht="95.1" customHeight="1">
      <c r="B55" s="32" t="s">
        <v>2139</v>
      </c>
      <c r="C55" s="910"/>
      <c r="D55" s="911"/>
      <c r="E55" s="911"/>
      <c r="F55" s="911"/>
    </row>
    <row r="56" spans="1:6" ht="13.5" customHeight="1">
      <c r="B56" s="825"/>
      <c r="C56" s="826"/>
      <c r="D56" s="827"/>
      <c r="E56" s="827"/>
      <c r="F56" s="827"/>
    </row>
    <row r="57" spans="1:6" ht="15">
      <c r="B57" s="828"/>
      <c r="C57" s="802"/>
      <c r="D57" s="810"/>
      <c r="E57" s="810"/>
      <c r="F57" s="810"/>
    </row>
    <row r="58" spans="1:6" ht="15">
      <c r="B58" s="568"/>
      <c r="C58" s="35"/>
      <c r="D58" s="493"/>
      <c r="F58" s="590"/>
    </row>
    <row r="59" spans="1:6" s="20" customFormat="1" ht="15.75" customHeight="1" thickBot="1">
      <c r="A59" s="45"/>
      <c r="B59" s="920" t="s">
        <v>13</v>
      </c>
      <c r="C59" s="921"/>
      <c r="D59" s="921"/>
      <c r="E59" s="591"/>
      <c r="F59" s="592">
        <f>SUM(F14:F58)</f>
        <v>0</v>
      </c>
    </row>
    <row r="60" spans="1:6" ht="15.75" thickTop="1">
      <c r="B60" s="25"/>
      <c r="C60" s="25"/>
      <c r="F60" s="593"/>
    </row>
    <row r="61" spans="1:6" s="20" customFormat="1" ht="15">
      <c r="A61" s="612" t="s">
        <v>4</v>
      </c>
      <c r="B61" s="924" t="s">
        <v>184</v>
      </c>
      <c r="C61" s="924"/>
      <c r="D61" s="925"/>
      <c r="E61" s="588"/>
      <c r="F61" s="589"/>
    </row>
    <row r="62" spans="1:6" ht="12.75" customHeight="1">
      <c r="B62" s="26"/>
      <c r="C62" s="27"/>
      <c r="D62" s="594"/>
      <c r="E62" s="595"/>
      <c r="F62" s="593"/>
    </row>
    <row r="63" spans="1:6" ht="8.25" customHeight="1">
      <c r="B63" s="28"/>
      <c r="C63" s="24"/>
      <c r="F63" s="593"/>
    </row>
    <row r="64" spans="1:6" ht="101.25" customHeight="1">
      <c r="A64" s="70" t="s">
        <v>185</v>
      </c>
      <c r="B64" s="42" t="s">
        <v>2062</v>
      </c>
      <c r="C64" s="41"/>
      <c r="D64" s="487"/>
      <c r="E64" s="51"/>
      <c r="F64" s="490"/>
    </row>
    <row r="65" spans="1:6" ht="18" customHeight="1">
      <c r="B65" s="76" t="s">
        <v>1123</v>
      </c>
      <c r="C65" s="41" t="s">
        <v>186</v>
      </c>
      <c r="D65" s="487">
        <v>63</v>
      </c>
      <c r="E65" s="51">
        <v>0</v>
      </c>
      <c r="F65" s="490">
        <f>E65*D65</f>
        <v>0</v>
      </c>
    </row>
    <row r="66" spans="1:6" ht="18" customHeight="1">
      <c r="B66" s="76" t="s">
        <v>1124</v>
      </c>
      <c r="C66" s="41" t="s">
        <v>186</v>
      </c>
      <c r="D66" s="487">
        <v>13.2</v>
      </c>
      <c r="E66" s="51">
        <v>0</v>
      </c>
      <c r="F66" s="490">
        <f>ROUND(E66*D66,2)</f>
        <v>0</v>
      </c>
    </row>
    <row r="67" spans="1:6" ht="18" customHeight="1">
      <c r="B67" s="76"/>
      <c r="C67" s="41"/>
      <c r="D67" s="487"/>
      <c r="E67" s="51"/>
      <c r="F67" s="490"/>
    </row>
    <row r="68" spans="1:6" ht="105">
      <c r="A68" s="70" t="s">
        <v>187</v>
      </c>
      <c r="B68" s="42" t="s">
        <v>2062</v>
      </c>
      <c r="C68" s="41"/>
      <c r="D68" s="487"/>
      <c r="E68" s="51"/>
      <c r="F68" s="490"/>
    </row>
    <row r="69" spans="1:6" ht="18" customHeight="1">
      <c r="B69" s="76" t="s">
        <v>1538</v>
      </c>
      <c r="C69" s="41" t="s">
        <v>186</v>
      </c>
      <c r="D69" s="487">
        <v>48</v>
      </c>
      <c r="E69" s="51">
        <v>0</v>
      </c>
      <c r="F69" s="490">
        <f>E69*D69</f>
        <v>0</v>
      </c>
    </row>
    <row r="70" spans="1:6" ht="13.5" customHeight="1">
      <c r="B70" s="42"/>
      <c r="C70" s="41"/>
      <c r="D70" s="487"/>
      <c r="E70" s="51"/>
      <c r="F70" s="490"/>
    </row>
    <row r="71" spans="1:6" ht="123.75" customHeight="1">
      <c r="A71" s="45" t="s">
        <v>188</v>
      </c>
      <c r="B71" s="42" t="s">
        <v>2063</v>
      </c>
      <c r="C71" s="37" t="s">
        <v>180</v>
      </c>
      <c r="D71" s="487">
        <v>165</v>
      </c>
      <c r="E71" s="51">
        <v>0</v>
      </c>
      <c r="F71" s="492">
        <f>D71*E71</f>
        <v>0</v>
      </c>
    </row>
    <row r="72" spans="1:6" ht="19.5" customHeight="1">
      <c r="B72" s="42"/>
      <c r="C72" s="37"/>
      <c r="D72" s="487"/>
      <c r="E72" s="51"/>
      <c r="F72" s="490"/>
    </row>
    <row r="73" spans="1:6" ht="127.5" customHeight="1">
      <c r="A73" s="45" t="s">
        <v>189</v>
      </c>
      <c r="B73" s="42" t="s">
        <v>2064</v>
      </c>
      <c r="C73" s="41"/>
      <c r="D73" s="487"/>
      <c r="E73" s="51"/>
      <c r="F73" s="490"/>
    </row>
    <row r="74" spans="1:6" ht="17.25">
      <c r="B74" s="76"/>
      <c r="C74" s="41" t="s">
        <v>186</v>
      </c>
      <c r="D74" s="487">
        <v>3.1</v>
      </c>
      <c r="E74" s="581">
        <v>0</v>
      </c>
      <c r="F74" s="590">
        <f>ROUND(E74*D74,2)</f>
        <v>0</v>
      </c>
    </row>
    <row r="75" spans="1:6" ht="15">
      <c r="B75" s="28"/>
      <c r="C75" s="24"/>
      <c r="F75" s="593"/>
    </row>
    <row r="76" spans="1:6" ht="118.5" customHeight="1">
      <c r="A76" s="45" t="s">
        <v>190</v>
      </c>
      <c r="B76" s="42" t="s">
        <v>1601</v>
      </c>
      <c r="C76" s="41"/>
      <c r="D76" s="487"/>
      <c r="E76" s="51"/>
      <c r="F76" s="490"/>
    </row>
    <row r="77" spans="1:6" ht="18" customHeight="1">
      <c r="B77" s="67"/>
      <c r="C77" s="41" t="s">
        <v>186</v>
      </c>
      <c r="D77" s="493">
        <v>55</v>
      </c>
      <c r="E77" s="581">
        <v>0</v>
      </c>
      <c r="F77" s="590">
        <f>D77*E77</f>
        <v>0</v>
      </c>
    </row>
    <row r="78" spans="1:6" ht="19.5" customHeight="1">
      <c r="B78" s="28"/>
      <c r="C78" s="24"/>
      <c r="F78" s="593"/>
    </row>
    <row r="79" spans="1:6" ht="81.75" customHeight="1">
      <c r="A79" s="45" t="s">
        <v>191</v>
      </c>
      <c r="B79" s="42" t="s">
        <v>2067</v>
      </c>
      <c r="C79" s="37" t="s">
        <v>180</v>
      </c>
      <c r="D79" s="487">
        <v>55</v>
      </c>
      <c r="E79" s="581">
        <v>0</v>
      </c>
      <c r="F79" s="492">
        <f>D79*E79</f>
        <v>0</v>
      </c>
    </row>
    <row r="80" spans="1:6" ht="15" customHeight="1">
      <c r="B80" s="75"/>
      <c r="C80" s="37"/>
      <c r="D80" s="487"/>
      <c r="F80" s="490"/>
    </row>
    <row r="81" spans="1:6" ht="92.25">
      <c r="A81" s="45" t="s">
        <v>192</v>
      </c>
      <c r="B81" s="32" t="s">
        <v>2065</v>
      </c>
      <c r="C81" s="37" t="s">
        <v>180</v>
      </c>
      <c r="D81" s="493">
        <v>184.93</v>
      </c>
      <c r="E81" s="581">
        <v>0</v>
      </c>
      <c r="F81" s="490">
        <f>ROUND(E81*D81,2)</f>
        <v>0</v>
      </c>
    </row>
    <row r="82" spans="1:6" ht="15">
      <c r="B82" s="29"/>
      <c r="F82" s="593"/>
    </row>
    <row r="83" spans="1:6" s="20" customFormat="1" ht="18" customHeight="1" thickBot="1">
      <c r="A83" s="45"/>
      <c r="B83" s="920" t="s">
        <v>12</v>
      </c>
      <c r="C83" s="921"/>
      <c r="D83" s="922"/>
      <c r="E83" s="591"/>
      <c r="F83" s="592">
        <f>SUM(F64:F81)</f>
        <v>0</v>
      </c>
    </row>
    <row r="84" spans="1:6" ht="15.75" thickTop="1">
      <c r="F84" s="593"/>
    </row>
    <row r="85" spans="1:6" ht="15">
      <c r="A85" s="612" t="s">
        <v>5</v>
      </c>
      <c r="B85" s="924" t="s">
        <v>200</v>
      </c>
      <c r="C85" s="924"/>
      <c r="D85" s="925"/>
      <c r="E85" s="588"/>
      <c r="F85" s="589"/>
    </row>
    <row r="86" spans="1:6" ht="18.75">
      <c r="A86" s="56"/>
      <c r="B86" s="47"/>
      <c r="C86" s="48"/>
      <c r="D86" s="488"/>
      <c r="E86" s="52"/>
      <c r="F86" s="593"/>
    </row>
    <row r="87" spans="1:6" ht="44.25" customHeight="1">
      <c r="A87" s="45" t="s">
        <v>196</v>
      </c>
      <c r="B87" s="32" t="s">
        <v>1125</v>
      </c>
      <c r="C87" s="37" t="s">
        <v>180</v>
      </c>
      <c r="D87" s="52">
        <v>13.6</v>
      </c>
      <c r="E87" s="52">
        <v>0</v>
      </c>
      <c r="F87" s="590">
        <f>ROUND(E87*D87,2)</f>
        <v>0</v>
      </c>
    </row>
    <row r="88" spans="1:6" ht="20.25" customHeight="1">
      <c r="B88" s="69"/>
      <c r="C88" s="37"/>
      <c r="D88" s="52"/>
      <c r="E88" s="52"/>
      <c r="F88" s="590"/>
    </row>
    <row r="89" spans="1:6" ht="77.25" customHeight="1">
      <c r="A89" s="45" t="s">
        <v>197</v>
      </c>
      <c r="B89" s="32" t="s">
        <v>2066</v>
      </c>
      <c r="C89" s="37" t="s">
        <v>180</v>
      </c>
      <c r="D89" s="52">
        <v>165</v>
      </c>
      <c r="E89" s="52">
        <v>0</v>
      </c>
      <c r="F89" s="590">
        <f>D89*E89</f>
        <v>0</v>
      </c>
    </row>
    <row r="90" spans="1:6" ht="17.25" customHeight="1">
      <c r="B90" s="32"/>
      <c r="C90" s="40"/>
      <c r="D90" s="52"/>
      <c r="E90" s="52"/>
      <c r="F90" s="590"/>
    </row>
    <row r="91" spans="1:6" ht="63.75" customHeight="1">
      <c r="A91" s="45" t="s">
        <v>198</v>
      </c>
      <c r="B91" s="32" t="s">
        <v>2068</v>
      </c>
      <c r="C91" s="40"/>
      <c r="D91" s="52"/>
      <c r="E91" s="52"/>
      <c r="F91" s="590"/>
    </row>
    <row r="92" spans="1:6" ht="15.75" customHeight="1">
      <c r="B92" s="76" t="s">
        <v>1123</v>
      </c>
      <c r="C92" s="40" t="s">
        <v>180</v>
      </c>
      <c r="D92" s="52">
        <v>63</v>
      </c>
      <c r="E92" s="52">
        <v>0</v>
      </c>
      <c r="F92" s="590">
        <f>D92*E92</f>
        <v>0</v>
      </c>
    </row>
    <row r="93" spans="1:6" ht="15.75" customHeight="1">
      <c r="B93" s="76" t="s">
        <v>1124</v>
      </c>
      <c r="C93" s="40" t="s">
        <v>180</v>
      </c>
      <c r="D93" s="52">
        <v>13.2</v>
      </c>
      <c r="E93" s="52">
        <v>0</v>
      </c>
      <c r="F93" s="590">
        <f>ROUND(E93*D93,2)</f>
        <v>0</v>
      </c>
    </row>
    <row r="94" spans="1:6" ht="15.75" customHeight="1">
      <c r="B94" s="76"/>
      <c r="C94" s="40"/>
      <c r="D94" s="52"/>
      <c r="E94" s="52"/>
      <c r="F94" s="590"/>
    </row>
    <row r="95" spans="1:6" ht="60">
      <c r="A95" s="45" t="s">
        <v>199</v>
      </c>
      <c r="B95" s="32" t="s">
        <v>2068</v>
      </c>
      <c r="C95" s="40"/>
      <c r="D95" s="52"/>
      <c r="E95" s="52"/>
      <c r="F95" s="590"/>
    </row>
    <row r="96" spans="1:6" ht="17.25" customHeight="1">
      <c r="B96" s="76" t="s">
        <v>1123</v>
      </c>
      <c r="C96" s="40" t="s">
        <v>180</v>
      </c>
      <c r="D96" s="52">
        <v>48</v>
      </c>
      <c r="E96" s="52">
        <v>0</v>
      </c>
      <c r="F96" s="590">
        <f>D96*E96</f>
        <v>0</v>
      </c>
    </row>
    <row r="97" spans="1:6" ht="17.25" customHeight="1">
      <c r="B97" s="32"/>
      <c r="C97" s="40"/>
      <c r="D97" s="52"/>
      <c r="E97" s="52"/>
      <c r="F97" s="590"/>
    </row>
    <row r="98" spans="1:6" ht="81" customHeight="1">
      <c r="A98" s="45" t="s">
        <v>201</v>
      </c>
      <c r="B98" s="32" t="s">
        <v>2069</v>
      </c>
      <c r="C98" s="40"/>
      <c r="D98" s="52"/>
      <c r="E98" s="52"/>
      <c r="F98" s="590"/>
    </row>
    <row r="99" spans="1:6" ht="17.25" customHeight="1">
      <c r="B99" s="32" t="s">
        <v>314</v>
      </c>
      <c r="C99" s="40" t="s">
        <v>180</v>
      </c>
      <c r="D99" s="52">
        <v>3.1</v>
      </c>
      <c r="E99" s="486">
        <v>0</v>
      </c>
      <c r="F99" s="590">
        <f>ROUND(E99*D99,2)</f>
        <v>0</v>
      </c>
    </row>
    <row r="100" spans="1:6" ht="12" customHeight="1">
      <c r="B100" s="32"/>
      <c r="C100" s="40"/>
      <c r="D100" s="52"/>
      <c r="E100" s="52"/>
      <c r="F100" s="590"/>
    </row>
    <row r="101" spans="1:6" ht="93.75" customHeight="1">
      <c r="A101" s="45" t="s">
        <v>202</v>
      </c>
      <c r="B101" s="32" t="s">
        <v>2070</v>
      </c>
      <c r="C101" s="37"/>
      <c r="D101" s="52"/>
      <c r="E101" s="52"/>
      <c r="F101" s="590"/>
    </row>
    <row r="102" spans="1:6" ht="16.5" customHeight="1">
      <c r="B102" s="72" t="s">
        <v>314</v>
      </c>
      <c r="C102" s="37" t="s">
        <v>180</v>
      </c>
      <c r="D102" s="52">
        <v>2.85</v>
      </c>
      <c r="E102" s="52">
        <v>0</v>
      </c>
      <c r="F102" s="590">
        <f>ROUND(E102*D102,2)</f>
        <v>0</v>
      </c>
    </row>
    <row r="103" spans="1:6" ht="16.5" customHeight="1">
      <c r="B103" s="72" t="s">
        <v>344</v>
      </c>
      <c r="C103" s="37" t="s">
        <v>180</v>
      </c>
      <c r="D103" s="52">
        <v>75.7</v>
      </c>
      <c r="E103" s="52">
        <v>0</v>
      </c>
      <c r="F103" s="590">
        <f>ROUND(E103*D103,2)</f>
        <v>0</v>
      </c>
    </row>
    <row r="104" spans="1:6" ht="16.5" customHeight="1">
      <c r="B104" s="32"/>
      <c r="C104" s="37"/>
      <c r="D104" s="52"/>
      <c r="E104" s="52"/>
      <c r="F104" s="590"/>
    </row>
    <row r="105" spans="1:6" ht="78" customHeight="1">
      <c r="A105" s="45" t="s">
        <v>203</v>
      </c>
      <c r="B105" s="32" t="s">
        <v>2071</v>
      </c>
      <c r="C105" s="37"/>
      <c r="D105" s="52"/>
      <c r="E105" s="52"/>
      <c r="F105" s="590"/>
    </row>
    <row r="106" spans="1:6" ht="17.25" customHeight="1">
      <c r="B106" s="69" t="s">
        <v>315</v>
      </c>
      <c r="C106" s="37" t="s">
        <v>180</v>
      </c>
      <c r="D106" s="52">
        <v>21.5</v>
      </c>
      <c r="E106" s="52">
        <v>0</v>
      </c>
      <c r="F106" s="590">
        <f>ROUND(E106*D106,2)</f>
        <v>0</v>
      </c>
    </row>
    <row r="107" spans="1:6" ht="17.25" customHeight="1">
      <c r="B107" s="69" t="s">
        <v>316</v>
      </c>
      <c r="C107" s="37" t="s">
        <v>180</v>
      </c>
      <c r="D107" s="52">
        <v>16.7</v>
      </c>
      <c r="E107" s="52">
        <v>0</v>
      </c>
      <c r="F107" s="590">
        <f>ROUND(E107*D107,2)</f>
        <v>0</v>
      </c>
    </row>
    <row r="108" spans="1:6" ht="17.25" customHeight="1">
      <c r="B108" s="32"/>
      <c r="C108" s="37"/>
      <c r="D108" s="52"/>
      <c r="E108" s="52"/>
      <c r="F108" s="590"/>
    </row>
    <row r="109" spans="1:6" ht="63" customHeight="1">
      <c r="A109" s="45" t="s">
        <v>204</v>
      </c>
      <c r="B109" s="46" t="s">
        <v>2072</v>
      </c>
      <c r="C109" s="37"/>
      <c r="D109" s="52"/>
      <c r="E109" s="52"/>
      <c r="F109" s="590"/>
    </row>
    <row r="110" spans="1:6" ht="18" customHeight="1">
      <c r="B110" s="46" t="s">
        <v>317</v>
      </c>
      <c r="C110" s="37" t="s">
        <v>180</v>
      </c>
      <c r="D110" s="52">
        <v>6.6</v>
      </c>
      <c r="E110" s="52">
        <v>0</v>
      </c>
      <c r="F110" s="590">
        <f t="shared" ref="F110:F111" si="8">ROUND(E110*D110,2)</f>
        <v>0</v>
      </c>
    </row>
    <row r="111" spans="1:6" ht="18.75" customHeight="1">
      <c r="B111" s="46" t="s">
        <v>318</v>
      </c>
      <c r="C111" s="37" t="s">
        <v>180</v>
      </c>
      <c r="D111" s="52">
        <v>5.2</v>
      </c>
      <c r="E111" s="52">
        <v>0</v>
      </c>
      <c r="F111" s="590">
        <f t="shared" si="8"/>
        <v>0</v>
      </c>
    </row>
    <row r="112" spans="1:6" ht="18.75" customHeight="1">
      <c r="B112" s="46"/>
      <c r="C112" s="37"/>
      <c r="D112" s="52"/>
      <c r="E112" s="52"/>
      <c r="F112" s="590"/>
    </row>
    <row r="113" spans="1:6" ht="60">
      <c r="A113" s="45" t="s">
        <v>285</v>
      </c>
      <c r="B113" s="46" t="s">
        <v>1537</v>
      </c>
      <c r="C113" s="37"/>
      <c r="D113" s="52"/>
      <c r="E113" s="52"/>
      <c r="F113" s="590"/>
    </row>
    <row r="114" spans="1:6" ht="18.75" customHeight="1">
      <c r="B114" s="76" t="s">
        <v>1123</v>
      </c>
      <c r="C114" s="40" t="s">
        <v>180</v>
      </c>
      <c r="D114" s="52">
        <v>32</v>
      </c>
      <c r="E114" s="52">
        <v>0</v>
      </c>
      <c r="F114" s="590">
        <f>D114*E114</f>
        <v>0</v>
      </c>
    </row>
    <row r="115" spans="1:6" ht="18.75" customHeight="1">
      <c r="B115" s="76" t="s">
        <v>1124</v>
      </c>
      <c r="C115" s="40" t="s">
        <v>180</v>
      </c>
      <c r="D115" s="52">
        <v>7</v>
      </c>
      <c r="E115" s="52">
        <v>0</v>
      </c>
      <c r="F115" s="590">
        <f>D115*E115</f>
        <v>0</v>
      </c>
    </row>
    <row r="116" spans="1:6" ht="18.75" customHeight="1">
      <c r="B116" s="76"/>
      <c r="C116" s="40"/>
      <c r="D116" s="52"/>
      <c r="E116" s="52"/>
      <c r="F116" s="590"/>
    </row>
    <row r="117" spans="1:6" ht="60">
      <c r="A117" s="45" t="s">
        <v>286</v>
      </c>
      <c r="B117" s="32" t="s">
        <v>2073</v>
      </c>
      <c r="C117" s="40"/>
      <c r="D117" s="52"/>
      <c r="E117" s="52"/>
      <c r="F117" s="590"/>
    </row>
    <row r="118" spans="1:6" ht="14.25" customHeight="1">
      <c r="B118" s="76" t="s">
        <v>1542</v>
      </c>
      <c r="C118" s="40" t="s">
        <v>180</v>
      </c>
      <c r="D118" s="52">
        <v>12</v>
      </c>
      <c r="E118" s="52">
        <v>0</v>
      </c>
      <c r="F118" s="590">
        <f>D118*E118</f>
        <v>0</v>
      </c>
    </row>
    <row r="119" spans="1:6" ht="14.25" customHeight="1">
      <c r="B119" s="68"/>
      <c r="C119" s="37"/>
      <c r="D119" s="52"/>
      <c r="E119" s="52"/>
      <c r="F119" s="590"/>
    </row>
    <row r="120" spans="1:6" ht="63.75" customHeight="1">
      <c r="A120" s="45" t="s">
        <v>205</v>
      </c>
      <c r="B120" s="49" t="s">
        <v>1126</v>
      </c>
      <c r="C120" s="37"/>
      <c r="E120" s="52"/>
      <c r="F120" s="593"/>
    </row>
    <row r="121" spans="1:6" ht="18" customHeight="1">
      <c r="B121" s="71" t="s">
        <v>315</v>
      </c>
      <c r="C121" s="37" t="s">
        <v>180</v>
      </c>
      <c r="D121" s="493">
        <v>0.65</v>
      </c>
      <c r="E121" s="52">
        <v>0</v>
      </c>
      <c r="F121" s="590">
        <f t="shared" ref="F121:F122" si="9">ROUND(E121*D121,2)</f>
        <v>0</v>
      </c>
    </row>
    <row r="122" spans="1:6" ht="18" customHeight="1">
      <c r="B122" s="71" t="s">
        <v>316</v>
      </c>
      <c r="C122" s="37" t="s">
        <v>180</v>
      </c>
      <c r="D122" s="493">
        <v>10.45</v>
      </c>
      <c r="E122" s="52">
        <v>0</v>
      </c>
      <c r="F122" s="590">
        <f t="shared" si="9"/>
        <v>0</v>
      </c>
    </row>
    <row r="123" spans="1:6" ht="18" customHeight="1">
      <c r="B123" s="71"/>
      <c r="C123" s="37"/>
      <c r="D123" s="493"/>
      <c r="E123" s="52"/>
      <c r="F123" s="590"/>
    </row>
    <row r="124" spans="1:6" ht="75">
      <c r="A124" s="45" t="s">
        <v>206</v>
      </c>
      <c r="B124" s="49" t="s">
        <v>1539</v>
      </c>
      <c r="C124" s="37"/>
      <c r="E124" s="52"/>
      <c r="F124" s="593"/>
    </row>
    <row r="125" spans="1:6" ht="15.75" customHeight="1">
      <c r="B125" s="71" t="s">
        <v>1540</v>
      </c>
      <c r="C125" s="37" t="s">
        <v>180</v>
      </c>
      <c r="D125" s="493">
        <v>6</v>
      </c>
      <c r="E125" s="52">
        <v>0</v>
      </c>
      <c r="F125" s="590">
        <f t="shared" ref="F125" si="10">D125*E125</f>
        <v>0</v>
      </c>
    </row>
    <row r="126" spans="1:6" ht="15.75" customHeight="1">
      <c r="B126" s="49"/>
      <c r="C126" s="37"/>
      <c r="E126" s="52"/>
      <c r="F126" s="593"/>
    </row>
    <row r="127" spans="1:6" ht="62.25" customHeight="1">
      <c r="A127" s="45" t="s">
        <v>1133</v>
      </c>
      <c r="B127" s="49" t="s">
        <v>1127</v>
      </c>
      <c r="C127" s="37"/>
      <c r="E127" s="52"/>
      <c r="F127" s="593"/>
    </row>
    <row r="128" spans="1:6" ht="16.5" customHeight="1">
      <c r="B128" s="71" t="s">
        <v>1128</v>
      </c>
      <c r="C128" s="37" t="s">
        <v>180</v>
      </c>
      <c r="D128" s="493">
        <v>4.9000000000000004</v>
      </c>
      <c r="E128" s="52">
        <v>0</v>
      </c>
      <c r="F128" s="590">
        <f t="shared" ref="F128:F130" si="11">ROUND(E128*D128,2)</f>
        <v>0</v>
      </c>
    </row>
    <row r="129" spans="1:6" ht="22.5" customHeight="1">
      <c r="B129" s="71" t="s">
        <v>1129</v>
      </c>
      <c r="C129" s="37" t="s">
        <v>180</v>
      </c>
      <c r="D129" s="493">
        <v>18.95</v>
      </c>
      <c r="E129" s="52">
        <v>0</v>
      </c>
      <c r="F129" s="590">
        <f t="shared" si="11"/>
        <v>0</v>
      </c>
    </row>
    <row r="130" spans="1:6" ht="22.5" customHeight="1">
      <c r="B130" s="71" t="s">
        <v>1130</v>
      </c>
      <c r="C130" s="37" t="s">
        <v>180</v>
      </c>
      <c r="D130" s="493">
        <v>11.5</v>
      </c>
      <c r="E130" s="52">
        <v>0</v>
      </c>
      <c r="F130" s="590">
        <f t="shared" si="11"/>
        <v>0</v>
      </c>
    </row>
    <row r="131" spans="1:6" ht="23.25" customHeight="1">
      <c r="B131" s="49"/>
      <c r="C131" s="37"/>
      <c r="E131" s="52"/>
      <c r="F131" s="593"/>
    </row>
    <row r="132" spans="1:6" ht="65.25" customHeight="1">
      <c r="A132" s="45" t="s">
        <v>1134</v>
      </c>
      <c r="B132" s="49" t="s">
        <v>2074</v>
      </c>
      <c r="C132" s="37"/>
      <c r="E132" s="52"/>
      <c r="F132" s="593"/>
    </row>
    <row r="133" spans="1:6" ht="17.25" customHeight="1">
      <c r="B133" s="71"/>
      <c r="C133" s="37" t="s">
        <v>180</v>
      </c>
      <c r="D133" s="493">
        <v>17.350000000000001</v>
      </c>
      <c r="E133" s="52">
        <v>0</v>
      </c>
      <c r="F133" s="590">
        <f t="shared" ref="F133" si="12">ROUND(E133*D133,2)</f>
        <v>0</v>
      </c>
    </row>
    <row r="134" spans="1:6" ht="69.75" customHeight="1">
      <c r="A134" s="45" t="s">
        <v>1135</v>
      </c>
      <c r="B134" s="49" t="s">
        <v>1522</v>
      </c>
      <c r="C134" s="37"/>
      <c r="E134" s="52"/>
      <c r="F134" s="593"/>
    </row>
    <row r="135" spans="1:6" ht="18" customHeight="1">
      <c r="B135" s="71" t="s">
        <v>317</v>
      </c>
      <c r="C135" s="37" t="s">
        <v>180</v>
      </c>
      <c r="D135" s="493">
        <v>9.1999999999999993</v>
      </c>
      <c r="E135" s="52">
        <v>0</v>
      </c>
      <c r="F135" s="590">
        <f t="shared" ref="F135:F136" si="13">ROUND(E135*D135,2)</f>
        <v>0</v>
      </c>
    </row>
    <row r="136" spans="1:6" ht="18" customHeight="1">
      <c r="B136" s="71" t="s">
        <v>318</v>
      </c>
      <c r="C136" s="37" t="s">
        <v>180</v>
      </c>
      <c r="D136" s="493">
        <v>11.6</v>
      </c>
      <c r="E136" s="52">
        <v>0</v>
      </c>
      <c r="F136" s="590">
        <f t="shared" si="13"/>
        <v>0</v>
      </c>
    </row>
    <row r="137" spans="1:6" ht="18" customHeight="1">
      <c r="B137" s="49"/>
      <c r="C137" s="37"/>
      <c r="E137" s="52"/>
      <c r="F137" s="593"/>
    </row>
    <row r="138" spans="1:6" ht="75">
      <c r="A138" s="45" t="s">
        <v>1536</v>
      </c>
      <c r="B138" s="49" t="s">
        <v>1541</v>
      </c>
      <c r="C138" s="37"/>
      <c r="E138" s="52"/>
      <c r="F138" s="593"/>
    </row>
    <row r="139" spans="1:6" ht="18" customHeight="1">
      <c r="B139" s="71" t="s">
        <v>1531</v>
      </c>
      <c r="C139" s="37" t="s">
        <v>180</v>
      </c>
      <c r="D139" s="493">
        <v>9</v>
      </c>
      <c r="E139" s="52">
        <v>0</v>
      </c>
      <c r="F139" s="590">
        <f t="shared" ref="F139" si="14">D139*E139</f>
        <v>0</v>
      </c>
    </row>
    <row r="140" spans="1:6" ht="18" customHeight="1">
      <c r="B140" s="49"/>
      <c r="C140" s="37"/>
      <c r="E140" s="52"/>
      <c r="F140" s="593"/>
    </row>
    <row r="141" spans="1:6" ht="75.75" customHeight="1">
      <c r="A141" s="45" t="s">
        <v>1543</v>
      </c>
      <c r="B141" s="49" t="s">
        <v>1131</v>
      </c>
      <c r="C141" s="37"/>
      <c r="E141" s="52"/>
      <c r="F141" s="593"/>
    </row>
    <row r="142" spans="1:6" ht="17.25" customHeight="1">
      <c r="B142" s="49"/>
      <c r="C142" s="37" t="s">
        <v>180</v>
      </c>
      <c r="D142" s="493">
        <v>5.35</v>
      </c>
      <c r="E142" s="52">
        <v>0</v>
      </c>
      <c r="F142" s="590">
        <f t="shared" ref="F142" si="15">ROUND(E142*D142,2)</f>
        <v>0</v>
      </c>
    </row>
    <row r="143" spans="1:6" ht="17.25" customHeight="1">
      <c r="B143" s="49"/>
      <c r="C143" s="37"/>
      <c r="E143" s="52"/>
      <c r="F143" s="593"/>
    </row>
    <row r="144" spans="1:6" ht="43.5" customHeight="1">
      <c r="A144" s="45" t="s">
        <v>1544</v>
      </c>
      <c r="B144" s="59" t="s">
        <v>1602</v>
      </c>
      <c r="C144" s="37"/>
      <c r="E144" s="52"/>
      <c r="F144" s="593"/>
    </row>
    <row r="145" spans="1:6" ht="17.25" customHeight="1">
      <c r="B145" s="377" t="s">
        <v>319</v>
      </c>
      <c r="C145" s="37" t="s">
        <v>180</v>
      </c>
      <c r="D145" s="493">
        <v>16.38</v>
      </c>
      <c r="E145" s="52">
        <v>0</v>
      </c>
      <c r="F145" s="590">
        <f t="shared" ref="F145" si="16">ROUND(E145*D145,2)</f>
        <v>0</v>
      </c>
    </row>
    <row r="146" spans="1:6" ht="17.25" customHeight="1">
      <c r="B146" s="377" t="s">
        <v>320</v>
      </c>
      <c r="C146" s="37" t="s">
        <v>241</v>
      </c>
      <c r="D146" s="493">
        <v>234</v>
      </c>
      <c r="E146" s="52">
        <v>0</v>
      </c>
      <c r="F146" s="590">
        <f>D146*E146</f>
        <v>0</v>
      </c>
    </row>
    <row r="147" spans="1:6" ht="10.5" customHeight="1">
      <c r="B147" s="49"/>
      <c r="C147" s="37"/>
      <c r="D147" s="493"/>
      <c r="E147" s="52"/>
      <c r="F147" s="593"/>
    </row>
    <row r="148" spans="1:6" ht="78" customHeight="1">
      <c r="A148" s="45" t="s">
        <v>1545</v>
      </c>
      <c r="B148" s="49" t="s">
        <v>1132</v>
      </c>
      <c r="C148" s="37" t="s">
        <v>180</v>
      </c>
      <c r="D148" s="493">
        <v>5.6</v>
      </c>
      <c r="E148" s="52">
        <v>0</v>
      </c>
      <c r="F148" s="590">
        <f t="shared" ref="F148" si="17">ROUND(E148*D148,2)</f>
        <v>0</v>
      </c>
    </row>
    <row r="149" spans="1:6" ht="13.5" customHeight="1">
      <c r="B149" s="49"/>
      <c r="C149" s="37"/>
      <c r="E149" s="52"/>
      <c r="F149" s="593"/>
    </row>
    <row r="150" spans="1:6" ht="94.5" customHeight="1">
      <c r="A150" s="70" t="s">
        <v>1546</v>
      </c>
      <c r="B150" s="49" t="s">
        <v>1136</v>
      </c>
      <c r="E150" s="52"/>
      <c r="F150" s="593"/>
    </row>
    <row r="151" spans="1:6" ht="15">
      <c r="B151" s="77" t="s">
        <v>295</v>
      </c>
      <c r="C151" s="23"/>
      <c r="E151" s="52"/>
      <c r="F151" s="593"/>
    </row>
    <row r="152" spans="1:6" ht="15">
      <c r="B152" s="20" t="s">
        <v>207</v>
      </c>
      <c r="C152" s="23" t="s">
        <v>0</v>
      </c>
      <c r="D152" s="493">
        <v>48475</v>
      </c>
      <c r="E152" s="52">
        <v>0</v>
      </c>
      <c r="F152" s="590">
        <f>D152*E152</f>
        <v>0</v>
      </c>
    </row>
    <row r="153" spans="1:6" ht="15">
      <c r="B153" s="20" t="s">
        <v>208</v>
      </c>
      <c r="C153" s="50" t="s">
        <v>0</v>
      </c>
      <c r="D153" s="493">
        <v>17300</v>
      </c>
      <c r="E153" s="52">
        <v>0</v>
      </c>
      <c r="F153" s="590">
        <f>E153*D153</f>
        <v>0</v>
      </c>
    </row>
    <row r="154" spans="1:6" ht="15">
      <c r="D154" s="493"/>
      <c r="F154" s="593"/>
    </row>
    <row r="155" spans="1:6" ht="15.75" thickBot="1">
      <c r="B155" s="920" t="s">
        <v>209</v>
      </c>
      <c r="C155" s="921"/>
      <c r="D155" s="922"/>
      <c r="E155" s="591"/>
      <c r="F155" s="592">
        <f>SUM(F87:F153)</f>
        <v>0</v>
      </c>
    </row>
    <row r="156" spans="1:6" ht="15.75" thickTop="1">
      <c r="F156" s="593"/>
    </row>
    <row r="157" spans="1:6" ht="15">
      <c r="A157" s="611" t="s">
        <v>210</v>
      </c>
      <c r="B157" s="924" t="s">
        <v>211</v>
      </c>
      <c r="C157" s="924"/>
      <c r="D157" s="925"/>
      <c r="E157" s="588"/>
      <c r="F157" s="589"/>
    </row>
    <row r="158" spans="1:6" ht="17.25" customHeight="1">
      <c r="F158" s="593"/>
    </row>
    <row r="159" spans="1:6" ht="78" customHeight="1">
      <c r="A159" s="45" t="s">
        <v>212</v>
      </c>
      <c r="B159" s="49" t="s">
        <v>1603</v>
      </c>
      <c r="C159" s="37"/>
      <c r="F159" s="593"/>
    </row>
    <row r="160" spans="1:6" ht="16.5" customHeight="1">
      <c r="B160" s="49" t="s">
        <v>321</v>
      </c>
      <c r="C160" s="37" t="s">
        <v>180</v>
      </c>
      <c r="D160" s="493">
        <v>150</v>
      </c>
      <c r="E160" s="581">
        <v>0</v>
      </c>
      <c r="F160" s="590">
        <f>E160*D160</f>
        <v>0</v>
      </c>
    </row>
    <row r="161" spans="1:6" ht="17.25" customHeight="1">
      <c r="B161" s="49" t="s">
        <v>322</v>
      </c>
      <c r="C161" s="37" t="s">
        <v>180</v>
      </c>
      <c r="D161" s="493">
        <v>146.4</v>
      </c>
      <c r="E161" s="581">
        <v>0</v>
      </c>
      <c r="F161" s="590">
        <f t="shared" ref="F161" si="18">ROUND(E161*D161,2)</f>
        <v>0</v>
      </c>
    </row>
    <row r="162" spans="1:6" ht="17.25" customHeight="1">
      <c r="B162" s="49"/>
      <c r="C162" s="37"/>
      <c r="F162" s="593"/>
    </row>
    <row r="163" spans="1:6" ht="56.25" customHeight="1">
      <c r="A163" s="45" t="s">
        <v>213</v>
      </c>
      <c r="B163" s="49" t="s">
        <v>1547</v>
      </c>
      <c r="C163" s="37"/>
      <c r="F163" s="593"/>
    </row>
    <row r="164" spans="1:6" ht="15.75" customHeight="1">
      <c r="B164" s="49"/>
      <c r="C164" s="37" t="s">
        <v>180</v>
      </c>
      <c r="D164" s="493">
        <v>20.100000000000001</v>
      </c>
      <c r="E164" s="581">
        <v>0</v>
      </c>
      <c r="F164" s="590">
        <f t="shared" ref="F164" si="19">ROUND(E164*D164,2)</f>
        <v>0</v>
      </c>
    </row>
    <row r="165" spans="1:6" ht="15.75" customHeight="1">
      <c r="B165" s="49"/>
      <c r="C165" s="37"/>
      <c r="D165" s="493"/>
      <c r="F165" s="590"/>
    </row>
    <row r="166" spans="1:6" ht="59.25" customHeight="1">
      <c r="A166" s="45" t="s">
        <v>215</v>
      </c>
      <c r="B166" s="49" t="s">
        <v>1547</v>
      </c>
      <c r="C166" s="37"/>
      <c r="F166" s="593"/>
    </row>
    <row r="167" spans="1:6" ht="15.75" customHeight="1">
      <c r="B167" s="49"/>
      <c r="C167" s="37" t="s">
        <v>180</v>
      </c>
      <c r="D167" s="493">
        <v>80</v>
      </c>
      <c r="E167" s="581">
        <v>0</v>
      </c>
      <c r="F167" s="590">
        <f>E167*D167</f>
        <v>0</v>
      </c>
    </row>
    <row r="168" spans="1:6" ht="16.5" customHeight="1">
      <c r="B168" s="49"/>
      <c r="C168" s="37"/>
      <c r="D168" s="493"/>
      <c r="F168" s="590"/>
    </row>
    <row r="169" spans="1:6" ht="43.5" customHeight="1">
      <c r="A169" s="45" t="s">
        <v>216</v>
      </c>
      <c r="B169" s="49" t="s">
        <v>1137</v>
      </c>
      <c r="C169" s="37"/>
      <c r="F169" s="593"/>
    </row>
    <row r="170" spans="1:6" ht="18" customHeight="1">
      <c r="B170" s="49" t="s">
        <v>214</v>
      </c>
      <c r="C170" s="38" t="s">
        <v>175</v>
      </c>
      <c r="D170" s="493">
        <v>180</v>
      </c>
      <c r="E170" s="581">
        <v>0</v>
      </c>
      <c r="F170" s="590">
        <f>D170*E170</f>
        <v>0</v>
      </c>
    </row>
    <row r="171" spans="1:6" ht="12.75" customHeight="1">
      <c r="B171" s="49"/>
      <c r="C171" s="38"/>
      <c r="F171" s="593"/>
    </row>
    <row r="172" spans="1:6" ht="90" customHeight="1">
      <c r="A172" s="45" t="s">
        <v>287</v>
      </c>
      <c r="B172" s="49" t="s">
        <v>1604</v>
      </c>
      <c r="C172" s="37"/>
      <c r="D172" s="493"/>
      <c r="F172" s="590"/>
    </row>
    <row r="173" spans="1:6" ht="20.25" customHeight="1">
      <c r="B173" s="71" t="s">
        <v>323</v>
      </c>
      <c r="C173" s="37" t="s">
        <v>183</v>
      </c>
      <c r="D173" s="493">
        <v>35.299999999999997</v>
      </c>
      <c r="E173" s="581">
        <v>0</v>
      </c>
      <c r="F173" s="590">
        <f t="shared" ref="F173:F174" si="20">ROUND(E173*D173,2)</f>
        <v>0</v>
      </c>
    </row>
    <row r="174" spans="1:6" ht="20.25" customHeight="1">
      <c r="B174" s="71" t="s">
        <v>324</v>
      </c>
      <c r="C174" s="37" t="s">
        <v>183</v>
      </c>
      <c r="D174" s="493">
        <v>52.8</v>
      </c>
      <c r="E174" s="581">
        <v>0</v>
      </c>
      <c r="F174" s="590">
        <f t="shared" si="20"/>
        <v>0</v>
      </c>
    </row>
    <row r="175" spans="1:6" ht="16.5" customHeight="1">
      <c r="B175" s="49"/>
      <c r="C175" s="37"/>
      <c r="F175" s="593"/>
    </row>
    <row r="176" spans="1:6" ht="105.75" customHeight="1">
      <c r="A176" s="45" t="s">
        <v>288</v>
      </c>
      <c r="B176" s="49" t="s">
        <v>1605</v>
      </c>
      <c r="C176" s="37"/>
      <c r="F176" s="593"/>
    </row>
    <row r="177" spans="1:6" ht="17.25">
      <c r="B177" s="377" t="s">
        <v>325</v>
      </c>
      <c r="C177" s="38" t="s">
        <v>175</v>
      </c>
      <c r="D177" s="493">
        <v>873</v>
      </c>
      <c r="E177" s="581">
        <v>0</v>
      </c>
      <c r="F177" s="590">
        <f t="shared" ref="F177:F182" si="21">D177*E177</f>
        <v>0</v>
      </c>
    </row>
    <row r="178" spans="1:6" ht="17.25">
      <c r="B178" s="377" t="s">
        <v>326</v>
      </c>
      <c r="C178" s="38" t="s">
        <v>175</v>
      </c>
      <c r="D178" s="493">
        <v>233</v>
      </c>
      <c r="E178" s="581">
        <v>0</v>
      </c>
      <c r="F178" s="590">
        <f t="shared" si="21"/>
        <v>0</v>
      </c>
    </row>
    <row r="179" spans="1:6" ht="17.25">
      <c r="B179" s="377" t="s">
        <v>327</v>
      </c>
      <c r="C179" s="38" t="s">
        <v>175</v>
      </c>
      <c r="D179" s="493">
        <v>838</v>
      </c>
      <c r="E179" s="581">
        <v>0</v>
      </c>
      <c r="F179" s="590">
        <f t="shared" si="21"/>
        <v>0</v>
      </c>
    </row>
    <row r="180" spans="1:6" ht="17.25">
      <c r="B180" s="377" t="s">
        <v>328</v>
      </c>
      <c r="C180" s="38" t="s">
        <v>175</v>
      </c>
      <c r="D180" s="493">
        <v>197</v>
      </c>
      <c r="E180" s="581">
        <v>0</v>
      </c>
      <c r="F180" s="590">
        <f t="shared" si="21"/>
        <v>0</v>
      </c>
    </row>
    <row r="181" spans="1:6" ht="13.5" customHeight="1">
      <c r="B181" s="377" t="s">
        <v>1138</v>
      </c>
      <c r="C181" s="37" t="s">
        <v>183</v>
      </c>
      <c r="D181" s="493">
        <v>52</v>
      </c>
      <c r="E181" s="581">
        <v>0</v>
      </c>
      <c r="F181" s="590">
        <f t="shared" si="21"/>
        <v>0</v>
      </c>
    </row>
    <row r="182" spans="1:6" ht="13.5" customHeight="1">
      <c r="B182" s="377" t="s">
        <v>1139</v>
      </c>
      <c r="C182" s="37" t="s">
        <v>183</v>
      </c>
      <c r="D182" s="493">
        <v>111</v>
      </c>
      <c r="E182" s="581">
        <v>0</v>
      </c>
      <c r="F182" s="590">
        <f t="shared" si="21"/>
        <v>0</v>
      </c>
    </row>
    <row r="183" spans="1:6" ht="13.5" customHeight="1">
      <c r="B183" s="377"/>
      <c r="C183" s="37"/>
      <c r="D183" s="493"/>
      <c r="F183" s="590"/>
    </row>
    <row r="184" spans="1:6" ht="105.75" customHeight="1">
      <c r="A184" s="45" t="s">
        <v>217</v>
      </c>
      <c r="B184" s="49" t="s">
        <v>1548</v>
      </c>
      <c r="C184" s="37"/>
      <c r="F184" s="593"/>
    </row>
    <row r="185" spans="1:6" ht="17.25">
      <c r="B185" s="377" t="s">
        <v>1531</v>
      </c>
      <c r="C185" s="38" t="s">
        <v>175</v>
      </c>
      <c r="D185" s="493">
        <v>430</v>
      </c>
      <c r="E185" s="581">
        <v>0</v>
      </c>
      <c r="F185" s="590">
        <f t="shared" ref="F185" si="22">D185*E185</f>
        <v>0</v>
      </c>
    </row>
    <row r="186" spans="1:6" s="495" customFormat="1" ht="15">
      <c r="A186" s="494"/>
      <c r="B186" s="573"/>
      <c r="C186" s="574"/>
      <c r="D186" s="575"/>
      <c r="E186" s="576"/>
      <c r="F186" s="577"/>
    </row>
    <row r="187" spans="1:6" s="495" customFormat="1" ht="15">
      <c r="A187" s="494"/>
      <c r="B187" s="573"/>
      <c r="C187" s="574"/>
      <c r="D187" s="575"/>
      <c r="E187" s="576"/>
      <c r="F187" s="577"/>
    </row>
    <row r="188" spans="1:6" ht="165">
      <c r="A188" s="45" t="s">
        <v>329</v>
      </c>
      <c r="B188" s="49" t="s">
        <v>1523</v>
      </c>
      <c r="C188" s="18"/>
      <c r="E188" s="580"/>
      <c r="F188" s="593"/>
    </row>
    <row r="189" spans="1:6" ht="17.25">
      <c r="B189" s="377" t="s">
        <v>1140</v>
      </c>
      <c r="C189" s="38" t="s">
        <v>175</v>
      </c>
      <c r="D189" s="493">
        <v>84.5</v>
      </c>
      <c r="E189" s="581">
        <v>0</v>
      </c>
      <c r="F189" s="590">
        <f t="shared" ref="F189:F191" si="23">ROUND(E189*D189,2)</f>
        <v>0</v>
      </c>
    </row>
    <row r="190" spans="1:6" ht="17.25">
      <c r="B190" s="377" t="s">
        <v>1141</v>
      </c>
      <c r="C190" s="38" t="s">
        <v>175</v>
      </c>
      <c r="D190" s="493">
        <v>181.3</v>
      </c>
      <c r="E190" s="581">
        <v>0</v>
      </c>
      <c r="F190" s="590">
        <f t="shared" si="23"/>
        <v>0</v>
      </c>
    </row>
    <row r="191" spans="1:6" ht="17.25">
      <c r="B191" s="377" t="s">
        <v>1142</v>
      </c>
      <c r="C191" s="38" t="s">
        <v>175</v>
      </c>
      <c r="D191" s="493">
        <v>215.95</v>
      </c>
      <c r="E191" s="581">
        <v>0</v>
      </c>
      <c r="F191" s="590">
        <f t="shared" si="23"/>
        <v>0</v>
      </c>
    </row>
    <row r="192" spans="1:6" ht="15">
      <c r="B192" s="49"/>
      <c r="C192" s="38"/>
      <c r="F192" s="593"/>
    </row>
    <row r="193" spans="1:6" ht="15">
      <c r="B193" s="49"/>
      <c r="C193" s="37"/>
      <c r="F193" s="593"/>
    </row>
    <row r="194" spans="1:6" ht="15.75" thickBot="1">
      <c r="B194" s="920" t="s">
        <v>218</v>
      </c>
      <c r="C194" s="921"/>
      <c r="D194" s="922"/>
      <c r="E194" s="591"/>
      <c r="F194" s="592">
        <f>SUM(F159:F192)</f>
        <v>0</v>
      </c>
    </row>
    <row r="195" spans="1:6" ht="15.75" thickTop="1">
      <c r="B195" s="49"/>
      <c r="C195" s="37"/>
      <c r="F195" s="593"/>
    </row>
    <row r="196" spans="1:6" ht="15">
      <c r="A196" s="612" t="s">
        <v>7</v>
      </c>
      <c r="B196" s="924" t="s">
        <v>219</v>
      </c>
      <c r="C196" s="924"/>
      <c r="D196" s="925"/>
      <c r="E196" s="588"/>
      <c r="F196" s="589"/>
    </row>
    <row r="197" spans="1:6" ht="15">
      <c r="B197" s="49"/>
      <c r="C197" s="37"/>
      <c r="F197" s="593"/>
    </row>
    <row r="198" spans="1:6" ht="210">
      <c r="B198" s="578" t="s">
        <v>2075</v>
      </c>
      <c r="C198" s="496"/>
      <c r="D198" s="596"/>
      <c r="E198" s="597"/>
      <c r="F198" s="598"/>
    </row>
    <row r="199" spans="1:6" ht="48.75" customHeight="1">
      <c r="A199" s="45" t="s">
        <v>220</v>
      </c>
      <c r="B199" s="49" t="s">
        <v>1524</v>
      </c>
      <c r="C199" s="38"/>
      <c r="F199" s="590"/>
    </row>
    <row r="200" spans="1:6" ht="15.75" customHeight="1">
      <c r="B200" s="377" t="s">
        <v>323</v>
      </c>
      <c r="C200" s="38" t="s">
        <v>175</v>
      </c>
      <c r="D200" s="493">
        <v>118</v>
      </c>
      <c r="E200" s="581">
        <v>0</v>
      </c>
      <c r="F200" s="590">
        <f>D200*E200</f>
        <v>0</v>
      </c>
    </row>
    <row r="201" spans="1:6" ht="15.75" customHeight="1">
      <c r="B201" s="377" t="s">
        <v>318</v>
      </c>
      <c r="C201" s="38" t="s">
        <v>175</v>
      </c>
      <c r="D201" s="493">
        <v>85</v>
      </c>
      <c r="E201" s="581">
        <v>0</v>
      </c>
      <c r="F201" s="590">
        <f>D201*E201</f>
        <v>0</v>
      </c>
    </row>
    <row r="202" spans="1:6" ht="15.75" customHeight="1">
      <c r="B202" s="377"/>
      <c r="C202" s="38"/>
      <c r="D202" s="493"/>
      <c r="F202" s="590"/>
    </row>
    <row r="203" spans="1:6" ht="45">
      <c r="A203" s="45" t="s">
        <v>221</v>
      </c>
      <c r="B203" s="49" t="s">
        <v>1549</v>
      </c>
      <c r="C203" s="38"/>
      <c r="F203" s="590"/>
    </row>
    <row r="204" spans="1:6" ht="17.25">
      <c r="B204" s="377" t="s">
        <v>1531</v>
      </c>
      <c r="C204" s="38" t="s">
        <v>175</v>
      </c>
      <c r="D204" s="493">
        <v>105</v>
      </c>
      <c r="E204" s="581">
        <v>0</v>
      </c>
      <c r="F204" s="590">
        <f>D204*E204</f>
        <v>0</v>
      </c>
    </row>
    <row r="205" spans="1:6" ht="11.25" customHeight="1">
      <c r="B205" s="377"/>
      <c r="C205" s="38"/>
      <c r="D205" s="493"/>
      <c r="F205" s="590"/>
    </row>
    <row r="206" spans="1:6" ht="51" customHeight="1">
      <c r="A206" s="45" t="s">
        <v>222</v>
      </c>
      <c r="B206" s="49" t="s">
        <v>1146</v>
      </c>
      <c r="C206" s="38"/>
      <c r="F206" s="593"/>
    </row>
    <row r="207" spans="1:6" ht="16.5" customHeight="1">
      <c r="B207" s="377" t="s">
        <v>323</v>
      </c>
      <c r="C207" s="38" t="s">
        <v>175</v>
      </c>
      <c r="D207" s="493">
        <v>7.15</v>
      </c>
      <c r="E207" s="581">
        <v>0</v>
      </c>
      <c r="F207" s="590">
        <f t="shared" ref="F207:F208" si="24">ROUND(E207*D207,2)</f>
        <v>0</v>
      </c>
    </row>
    <row r="208" spans="1:6" ht="16.5" customHeight="1">
      <c r="B208" s="377" t="s">
        <v>318</v>
      </c>
      <c r="C208" s="38" t="s">
        <v>175</v>
      </c>
      <c r="D208" s="493">
        <v>115.75</v>
      </c>
      <c r="E208" s="581">
        <v>0</v>
      </c>
      <c r="F208" s="590">
        <f t="shared" si="24"/>
        <v>0</v>
      </c>
    </row>
    <row r="209" spans="1:6" ht="16.5" customHeight="1">
      <c r="B209" s="377"/>
      <c r="C209" s="38"/>
      <c r="D209" s="493"/>
      <c r="F209" s="590"/>
    </row>
    <row r="210" spans="1:6" ht="60">
      <c r="A210" s="45" t="s">
        <v>223</v>
      </c>
      <c r="B210" s="49" t="s">
        <v>1550</v>
      </c>
      <c r="C210" s="38"/>
      <c r="F210" s="593"/>
    </row>
    <row r="211" spans="1:6" ht="17.25">
      <c r="B211" s="377" t="s">
        <v>1531</v>
      </c>
      <c r="C211" s="38" t="s">
        <v>175</v>
      </c>
      <c r="D211" s="493">
        <v>6</v>
      </c>
      <c r="E211" s="581">
        <v>0</v>
      </c>
      <c r="F211" s="590">
        <f t="shared" ref="F211" si="25">D211*E211</f>
        <v>0</v>
      </c>
    </row>
    <row r="212" spans="1:6" ht="13.5" customHeight="1">
      <c r="B212" s="49"/>
      <c r="C212" s="38"/>
      <c r="F212" s="590"/>
    </row>
    <row r="213" spans="1:6" ht="57" customHeight="1">
      <c r="A213" s="45" t="s">
        <v>224</v>
      </c>
      <c r="B213" s="49" t="s">
        <v>1145</v>
      </c>
      <c r="C213" s="38"/>
      <c r="F213" s="593"/>
    </row>
    <row r="214" spans="1:6" ht="17.25" customHeight="1">
      <c r="B214" s="377" t="s">
        <v>1128</v>
      </c>
      <c r="C214" s="38" t="s">
        <v>175</v>
      </c>
      <c r="D214" s="493">
        <v>82.1</v>
      </c>
      <c r="E214" s="581">
        <v>0</v>
      </c>
      <c r="F214" s="590">
        <f t="shared" ref="F214" si="26">ROUND(E214*D214,2)</f>
        <v>0</v>
      </c>
    </row>
    <row r="215" spans="1:6" ht="17.25" customHeight="1">
      <c r="B215" s="377" t="s">
        <v>1143</v>
      </c>
      <c r="C215" s="38" t="s">
        <v>175</v>
      </c>
      <c r="D215" s="493">
        <v>190</v>
      </c>
      <c r="E215" s="581">
        <v>0</v>
      </c>
      <c r="F215" s="590">
        <f t="shared" ref="F215" si="27">D215*E215</f>
        <v>0</v>
      </c>
    </row>
    <row r="216" spans="1:6" ht="17.25" customHeight="1">
      <c r="B216" s="377" t="s">
        <v>1144</v>
      </c>
      <c r="C216" s="38" t="s">
        <v>175</v>
      </c>
      <c r="D216" s="493">
        <v>64.5</v>
      </c>
      <c r="E216" s="581">
        <v>0</v>
      </c>
      <c r="F216" s="590">
        <f t="shared" ref="F216" si="28">ROUND(E216*D216,2)</f>
        <v>0</v>
      </c>
    </row>
    <row r="217" spans="1:6" ht="16.5" customHeight="1">
      <c r="B217" s="71"/>
      <c r="C217" s="38"/>
      <c r="D217" s="493"/>
      <c r="F217" s="590"/>
    </row>
    <row r="218" spans="1:6" ht="50.25" customHeight="1">
      <c r="A218" s="45" t="s">
        <v>225</v>
      </c>
      <c r="B218" s="49" t="s">
        <v>1147</v>
      </c>
      <c r="C218" s="38"/>
      <c r="D218" s="493"/>
      <c r="F218" s="590"/>
    </row>
    <row r="219" spans="1:6" ht="17.25" customHeight="1">
      <c r="B219" s="32"/>
      <c r="C219" s="38" t="s">
        <v>175</v>
      </c>
      <c r="D219" s="493">
        <v>268</v>
      </c>
      <c r="E219" s="581">
        <v>0</v>
      </c>
      <c r="F219" s="590">
        <f>D219*E219</f>
        <v>0</v>
      </c>
    </row>
    <row r="220" spans="1:6" ht="15" customHeight="1">
      <c r="B220" s="69"/>
      <c r="D220" s="493"/>
      <c r="F220" s="590"/>
    </row>
    <row r="221" spans="1:6" ht="54" customHeight="1">
      <c r="A221" s="45" t="s">
        <v>226</v>
      </c>
      <c r="B221" s="49" t="s">
        <v>1525</v>
      </c>
      <c r="C221" s="988" t="s">
        <v>2156</v>
      </c>
      <c r="D221" s="989">
        <v>30</v>
      </c>
      <c r="E221" s="990">
        <v>0</v>
      </c>
      <c r="F221" s="991">
        <f>D221*E221</f>
        <v>0</v>
      </c>
    </row>
    <row r="222" spans="1:6" ht="14.25" customHeight="1">
      <c r="B222" s="69"/>
      <c r="C222" s="38"/>
      <c r="D222" s="493"/>
      <c r="F222" s="590"/>
    </row>
    <row r="223" spans="1:6" ht="57" customHeight="1">
      <c r="A223" s="45" t="s">
        <v>227</v>
      </c>
      <c r="B223" s="49" t="s">
        <v>1148</v>
      </c>
      <c r="C223" s="38"/>
      <c r="F223" s="593"/>
    </row>
    <row r="224" spans="1:6" ht="21" customHeight="1">
      <c r="B224" s="377" t="s">
        <v>323</v>
      </c>
      <c r="C224" s="38" t="s">
        <v>175</v>
      </c>
      <c r="D224" s="493">
        <v>102.5</v>
      </c>
      <c r="E224" s="581">
        <v>0</v>
      </c>
      <c r="F224" s="590">
        <f t="shared" ref="F224:F225" si="29">ROUND(E224*D224,2)</f>
        <v>0</v>
      </c>
    </row>
    <row r="225" spans="1:6" ht="18.75" customHeight="1">
      <c r="B225" s="377" t="s">
        <v>318</v>
      </c>
      <c r="C225" s="38" t="s">
        <v>175</v>
      </c>
      <c r="D225" s="493">
        <v>229.5</v>
      </c>
      <c r="E225" s="581">
        <v>0</v>
      </c>
      <c r="F225" s="590">
        <f t="shared" si="29"/>
        <v>0</v>
      </c>
    </row>
    <row r="226" spans="1:6" ht="18.75" customHeight="1">
      <c r="B226" s="377"/>
      <c r="C226" s="38"/>
      <c r="D226" s="493"/>
      <c r="F226" s="590"/>
    </row>
    <row r="227" spans="1:6" ht="45">
      <c r="A227" s="45" t="s">
        <v>228</v>
      </c>
      <c r="B227" s="49" t="s">
        <v>1606</v>
      </c>
      <c r="C227" s="38"/>
      <c r="F227" s="593"/>
    </row>
    <row r="228" spans="1:6" ht="18" customHeight="1">
      <c r="B228" s="377" t="s">
        <v>1531</v>
      </c>
      <c r="C228" s="38" t="s">
        <v>175</v>
      </c>
      <c r="D228" s="493">
        <v>150</v>
      </c>
      <c r="E228" s="581">
        <v>0</v>
      </c>
      <c r="F228" s="590">
        <f t="shared" ref="F228" si="30">D228*E228</f>
        <v>0</v>
      </c>
    </row>
    <row r="229" spans="1:6" ht="18" customHeight="1">
      <c r="B229" s="71"/>
      <c r="C229" s="38"/>
      <c r="D229" s="493"/>
      <c r="F229" s="590"/>
    </row>
    <row r="230" spans="1:6" ht="53.25" customHeight="1">
      <c r="A230" s="45" t="s">
        <v>1551</v>
      </c>
      <c r="B230" s="59" t="s">
        <v>1149</v>
      </c>
      <c r="C230" s="38"/>
      <c r="F230" s="593"/>
    </row>
    <row r="231" spans="1:6" ht="18.75" customHeight="1">
      <c r="B231" s="49"/>
      <c r="C231" s="38" t="s">
        <v>175</v>
      </c>
      <c r="D231" s="493">
        <v>34.700000000000003</v>
      </c>
      <c r="E231" s="581">
        <v>0</v>
      </c>
      <c r="F231" s="590">
        <f t="shared" ref="F231" si="31">ROUND(E231*D231,2)</f>
        <v>0</v>
      </c>
    </row>
    <row r="232" spans="1:6" ht="12" customHeight="1">
      <c r="B232" s="71"/>
      <c r="C232" s="38"/>
      <c r="F232" s="593"/>
    </row>
    <row r="233" spans="1:6" ht="60" customHeight="1">
      <c r="A233" s="45" t="s">
        <v>1559</v>
      </c>
      <c r="B233" s="53" t="s">
        <v>1150</v>
      </c>
      <c r="C233" s="38" t="s">
        <v>175</v>
      </c>
      <c r="D233" s="493">
        <v>432</v>
      </c>
      <c r="E233" s="581">
        <v>0</v>
      </c>
      <c r="F233" s="590">
        <f>D233*E233</f>
        <v>0</v>
      </c>
    </row>
    <row r="234" spans="1:6" ht="20.25" customHeight="1">
      <c r="B234" s="73"/>
      <c r="C234" s="38"/>
      <c r="F234" s="590"/>
    </row>
    <row r="235" spans="1:6" ht="45">
      <c r="A235" s="45" t="s">
        <v>1560</v>
      </c>
      <c r="B235" s="46" t="s">
        <v>330</v>
      </c>
      <c r="C235" s="38" t="s">
        <v>175</v>
      </c>
      <c r="D235" s="493">
        <v>13.5</v>
      </c>
      <c r="E235" s="581">
        <v>0</v>
      </c>
      <c r="F235" s="590">
        <f t="shared" ref="F235" si="32">ROUND(E235*D235,2)</f>
        <v>0</v>
      </c>
    </row>
    <row r="236" spans="1:6" ht="15">
      <c r="B236" s="68"/>
      <c r="C236" s="38"/>
      <c r="D236" s="493"/>
      <c r="F236" s="593"/>
    </row>
    <row r="237" spans="1:6" ht="15">
      <c r="B237" s="68"/>
      <c r="C237" s="38"/>
      <c r="D237" s="493"/>
      <c r="F237" s="593"/>
    </row>
    <row r="238" spans="1:6" ht="15">
      <c r="B238" s="46"/>
      <c r="F238" s="593"/>
    </row>
    <row r="239" spans="1:6" ht="15.75" thickBot="1">
      <c r="B239" s="920" t="s">
        <v>336</v>
      </c>
      <c r="C239" s="921"/>
      <c r="D239" s="922"/>
      <c r="E239" s="591"/>
      <c r="F239" s="592">
        <f>SUM(F200:F238)</f>
        <v>0</v>
      </c>
    </row>
    <row r="240" spans="1:6" ht="19.5" customHeight="1" thickTop="1">
      <c r="F240" s="593"/>
    </row>
    <row r="241" spans="1:6" ht="15">
      <c r="A241" s="612" t="s">
        <v>230</v>
      </c>
      <c r="B241" s="924" t="s">
        <v>231</v>
      </c>
      <c r="C241" s="924"/>
      <c r="D241" s="925"/>
      <c r="E241" s="588"/>
      <c r="F241" s="589"/>
    </row>
    <row r="242" spans="1:6" ht="15">
      <c r="F242" s="593"/>
    </row>
    <row r="243" spans="1:6" ht="45">
      <c r="A243" s="45" t="s">
        <v>232</v>
      </c>
      <c r="B243" s="49" t="s">
        <v>1526</v>
      </c>
      <c r="F243" s="593"/>
    </row>
    <row r="244" spans="1:6" ht="60.75" customHeight="1">
      <c r="B244" s="49" t="s">
        <v>1527</v>
      </c>
      <c r="F244" s="593"/>
    </row>
    <row r="245" spans="1:6" ht="74.25" customHeight="1">
      <c r="B245" s="49" t="s">
        <v>1151</v>
      </c>
      <c r="C245" s="38"/>
      <c r="D245" s="493"/>
      <c r="F245" s="590"/>
    </row>
    <row r="246" spans="1:6" ht="15.75" customHeight="1">
      <c r="B246" s="71"/>
      <c r="C246" s="38" t="s">
        <v>175</v>
      </c>
      <c r="D246" s="493">
        <v>435</v>
      </c>
      <c r="E246" s="581">
        <v>0</v>
      </c>
      <c r="F246" s="590">
        <f>D246*E246</f>
        <v>0</v>
      </c>
    </row>
    <row r="247" spans="1:6" ht="15.75" customHeight="1">
      <c r="B247" s="49"/>
      <c r="C247" s="38"/>
      <c r="D247" s="493"/>
      <c r="F247" s="593"/>
    </row>
    <row r="248" spans="1:6" ht="165" customHeight="1">
      <c r="A248" s="45" t="s">
        <v>234</v>
      </c>
      <c r="B248" s="49" t="s">
        <v>1528</v>
      </c>
      <c r="C248" s="38"/>
      <c r="F248" s="590"/>
    </row>
    <row r="249" spans="1:6" ht="18" customHeight="1">
      <c r="B249" s="377" t="s">
        <v>289</v>
      </c>
      <c r="C249" s="38" t="s">
        <v>175</v>
      </c>
      <c r="D249" s="493">
        <v>72.3</v>
      </c>
      <c r="E249" s="581">
        <v>0</v>
      </c>
      <c r="F249" s="590">
        <f t="shared" ref="F249" si="33">ROUND(E249*D249,2)</f>
        <v>0</v>
      </c>
    </row>
    <row r="250" spans="1:6" ht="18" customHeight="1">
      <c r="B250" s="377" t="s">
        <v>290</v>
      </c>
      <c r="C250" s="38" t="s">
        <v>175</v>
      </c>
      <c r="D250" s="493">
        <v>37</v>
      </c>
      <c r="E250" s="581">
        <v>0</v>
      </c>
      <c r="F250" s="590">
        <f>D250*E250</f>
        <v>0</v>
      </c>
    </row>
    <row r="251" spans="1:6" ht="14.25" customHeight="1">
      <c r="B251" s="49"/>
      <c r="C251" s="38"/>
      <c r="F251" s="593"/>
    </row>
    <row r="252" spans="1:6" ht="88.5" customHeight="1">
      <c r="A252" s="45" t="s">
        <v>235</v>
      </c>
      <c r="B252" s="59" t="s">
        <v>233</v>
      </c>
      <c r="C252" s="38"/>
      <c r="F252" s="590"/>
    </row>
    <row r="253" spans="1:6" ht="18.75" customHeight="1">
      <c r="B253" s="377" t="s">
        <v>291</v>
      </c>
      <c r="C253" s="38" t="s">
        <v>175</v>
      </c>
      <c r="D253" s="493">
        <v>72.3</v>
      </c>
      <c r="E253" s="581">
        <v>0</v>
      </c>
      <c r="F253" s="590">
        <f t="shared" ref="F253:F254" si="34">ROUND(E253*D253,2)</f>
        <v>0</v>
      </c>
    </row>
    <row r="254" spans="1:6" ht="16.5" customHeight="1">
      <c r="B254" s="377" t="s">
        <v>331</v>
      </c>
      <c r="C254" s="38" t="s">
        <v>175</v>
      </c>
      <c r="D254" s="493">
        <v>51.5</v>
      </c>
      <c r="E254" s="581">
        <v>0</v>
      </c>
      <c r="F254" s="590">
        <f t="shared" si="34"/>
        <v>0</v>
      </c>
    </row>
    <row r="255" spans="1:6" ht="16.5" customHeight="1">
      <c r="B255" s="49"/>
      <c r="C255" s="38"/>
      <c r="F255" s="590"/>
    </row>
    <row r="256" spans="1:6" ht="86.25" customHeight="1">
      <c r="A256" s="45" t="s">
        <v>236</v>
      </c>
      <c r="B256" s="49" t="s">
        <v>332</v>
      </c>
      <c r="C256" s="38"/>
      <c r="F256" s="593"/>
    </row>
    <row r="257" spans="1:6" ht="14.25" customHeight="1">
      <c r="B257" s="377" t="s">
        <v>1152</v>
      </c>
      <c r="C257" s="38" t="s">
        <v>175</v>
      </c>
      <c r="D257" s="493">
        <v>181.3</v>
      </c>
      <c r="E257" s="581">
        <v>0</v>
      </c>
      <c r="F257" s="590">
        <f t="shared" ref="F257:F259" si="35">ROUND(E257*D257,2)</f>
        <v>0</v>
      </c>
    </row>
    <row r="258" spans="1:6" ht="15" customHeight="1">
      <c r="B258" s="377" t="s">
        <v>1154</v>
      </c>
      <c r="C258" s="38" t="s">
        <v>175</v>
      </c>
      <c r="D258" s="493">
        <v>141.1</v>
      </c>
      <c r="E258" s="581">
        <v>0</v>
      </c>
      <c r="F258" s="590">
        <f t="shared" si="35"/>
        <v>0</v>
      </c>
    </row>
    <row r="259" spans="1:6" ht="15" customHeight="1">
      <c r="B259" s="377" t="s">
        <v>1153</v>
      </c>
      <c r="C259" s="38" t="s">
        <v>175</v>
      </c>
      <c r="D259" s="493">
        <v>74.849999999999994</v>
      </c>
      <c r="E259" s="581">
        <v>0</v>
      </c>
      <c r="F259" s="590">
        <f t="shared" si="35"/>
        <v>0</v>
      </c>
    </row>
    <row r="260" spans="1:6" ht="12" customHeight="1">
      <c r="B260" s="49"/>
      <c r="C260" s="38"/>
      <c r="F260" s="593"/>
    </row>
    <row r="261" spans="1:6" ht="140.25" customHeight="1">
      <c r="A261" s="45" t="s">
        <v>1155</v>
      </c>
      <c r="B261" s="49" t="s">
        <v>1156</v>
      </c>
      <c r="C261" s="38"/>
      <c r="F261" s="593"/>
    </row>
    <row r="262" spans="1:6" ht="16.5" customHeight="1">
      <c r="B262" s="377" t="s">
        <v>292</v>
      </c>
      <c r="C262" s="38" t="s">
        <v>175</v>
      </c>
      <c r="D262" s="493">
        <v>94.6</v>
      </c>
      <c r="E262" s="581">
        <v>0</v>
      </c>
      <c r="F262" s="590">
        <f t="shared" ref="F262:F263" si="36">ROUND(E262*D262,2)</f>
        <v>0</v>
      </c>
    </row>
    <row r="263" spans="1:6" ht="16.5" customHeight="1">
      <c r="B263" s="377" t="s">
        <v>293</v>
      </c>
      <c r="C263" s="38" t="s">
        <v>175</v>
      </c>
      <c r="D263" s="493">
        <v>8.1</v>
      </c>
      <c r="E263" s="581">
        <v>0</v>
      </c>
      <c r="F263" s="590">
        <f t="shared" si="36"/>
        <v>0</v>
      </c>
    </row>
    <row r="264" spans="1:6" ht="18" customHeight="1">
      <c r="B264" s="49"/>
      <c r="C264" s="38"/>
      <c r="F264" s="593"/>
    </row>
    <row r="265" spans="1:6" ht="168.75" customHeight="1">
      <c r="A265" s="45" t="s">
        <v>237</v>
      </c>
      <c r="B265" s="49" t="s">
        <v>2076</v>
      </c>
      <c r="C265" s="38"/>
      <c r="F265" s="593"/>
    </row>
    <row r="266" spans="1:6" ht="15.75" customHeight="1">
      <c r="B266" s="377" t="s">
        <v>333</v>
      </c>
      <c r="C266" s="38" t="s">
        <v>175</v>
      </c>
      <c r="D266" s="493">
        <v>706</v>
      </c>
      <c r="E266" s="581">
        <v>0</v>
      </c>
      <c r="F266" s="590">
        <f>D266*E266</f>
        <v>0</v>
      </c>
    </row>
    <row r="267" spans="1:6" ht="16.5" customHeight="1">
      <c r="B267" s="377" t="s">
        <v>337</v>
      </c>
      <c r="C267" s="38" t="s">
        <v>175</v>
      </c>
      <c r="D267" s="493">
        <v>45</v>
      </c>
      <c r="E267" s="581">
        <v>0</v>
      </c>
      <c r="F267" s="590">
        <f>D267*E267</f>
        <v>0</v>
      </c>
    </row>
    <row r="268" spans="1:6" ht="13.5" customHeight="1">
      <c r="B268" s="49"/>
      <c r="C268" s="38"/>
      <c r="D268" s="493"/>
      <c r="F268" s="590"/>
    </row>
    <row r="269" spans="1:6" ht="48" customHeight="1">
      <c r="A269" s="45" t="s">
        <v>238</v>
      </c>
      <c r="B269" s="59" t="s">
        <v>2077</v>
      </c>
      <c r="C269" s="38"/>
      <c r="D269" s="493"/>
      <c r="F269" s="590"/>
    </row>
    <row r="270" spans="1:6" ht="18" customHeight="1">
      <c r="B270" s="377" t="s">
        <v>335</v>
      </c>
      <c r="C270" s="38" t="s">
        <v>175</v>
      </c>
      <c r="D270" s="493">
        <v>84.5</v>
      </c>
      <c r="E270" s="581">
        <v>0</v>
      </c>
      <c r="F270" s="590">
        <f t="shared" ref="F270" si="37">ROUND(E270*D270,2)</f>
        <v>0</v>
      </c>
    </row>
    <row r="271" spans="1:6" ht="15" customHeight="1">
      <c r="B271" s="377" t="s">
        <v>334</v>
      </c>
      <c r="C271" s="38" t="s">
        <v>175</v>
      </c>
      <c r="D271" s="493">
        <v>87</v>
      </c>
      <c r="E271" s="581">
        <v>0</v>
      </c>
      <c r="F271" s="590">
        <f>D271*E271</f>
        <v>0</v>
      </c>
    </row>
    <row r="272" spans="1:6" ht="13.5" customHeight="1">
      <c r="B272" s="49"/>
      <c r="C272" s="38"/>
      <c r="D272" s="493"/>
      <c r="F272" s="590"/>
    </row>
    <row r="273" spans="1:6" ht="68.25" customHeight="1">
      <c r="A273" s="45" t="s">
        <v>251</v>
      </c>
      <c r="B273" s="59" t="s">
        <v>338</v>
      </c>
      <c r="C273" s="38" t="s">
        <v>175</v>
      </c>
      <c r="D273" s="493">
        <v>185</v>
      </c>
      <c r="E273" s="581">
        <v>0</v>
      </c>
      <c r="F273" s="590">
        <f>D273*E273</f>
        <v>0</v>
      </c>
    </row>
    <row r="274" spans="1:6" ht="20.25" customHeight="1">
      <c r="B274" s="71"/>
      <c r="C274" s="38"/>
      <c r="D274" s="493"/>
      <c r="F274" s="590"/>
    </row>
    <row r="275" spans="1:6" ht="137.25" customHeight="1">
      <c r="A275" s="45" t="s">
        <v>252</v>
      </c>
      <c r="B275" s="49" t="s">
        <v>1529</v>
      </c>
      <c r="C275" s="38" t="s">
        <v>183</v>
      </c>
      <c r="D275" s="493">
        <v>44</v>
      </c>
      <c r="E275" s="581">
        <v>0</v>
      </c>
      <c r="F275" s="590">
        <f>D275*E275</f>
        <v>0</v>
      </c>
    </row>
    <row r="276" spans="1:6" ht="17.25" customHeight="1">
      <c r="B276" s="71"/>
      <c r="C276" s="38"/>
      <c r="F276" s="593"/>
    </row>
    <row r="277" spans="1:6" ht="17.25" customHeight="1">
      <c r="B277" s="49"/>
      <c r="C277" s="38"/>
      <c r="F277" s="593"/>
    </row>
    <row r="278" spans="1:6" ht="15.75" thickBot="1">
      <c r="B278" s="920" t="s">
        <v>339</v>
      </c>
      <c r="C278" s="921"/>
      <c r="D278" s="922"/>
      <c r="E278" s="591"/>
      <c r="F278" s="592">
        <f>SUM(F243:F275)</f>
        <v>0</v>
      </c>
    </row>
    <row r="279" spans="1:6" ht="18.75" customHeight="1" thickTop="1">
      <c r="F279" s="593"/>
    </row>
    <row r="280" spans="1:6" s="20" customFormat="1" ht="15">
      <c r="A280" s="613" t="s">
        <v>239</v>
      </c>
      <c r="B280" s="923" t="s">
        <v>240</v>
      </c>
      <c r="C280" s="923"/>
      <c r="D280" s="923"/>
      <c r="E280" s="599"/>
      <c r="F280" s="600"/>
    </row>
    <row r="281" spans="1:6" ht="15">
      <c r="B281" s="30"/>
      <c r="F281" s="593"/>
    </row>
    <row r="282" spans="1:6" ht="78" customHeight="1">
      <c r="A282" s="70" t="s">
        <v>229</v>
      </c>
      <c r="B282" s="32" t="s">
        <v>1561</v>
      </c>
      <c r="C282" s="24"/>
      <c r="F282" s="593"/>
    </row>
    <row r="283" spans="1:6" ht="16.5" customHeight="1">
      <c r="B283" s="32" t="s">
        <v>1530</v>
      </c>
      <c r="C283" s="24"/>
      <c r="F283" s="593"/>
    </row>
    <row r="284" spans="1:6" ht="15">
      <c r="B284" s="32" t="s">
        <v>340</v>
      </c>
      <c r="C284" s="35"/>
      <c r="F284" s="593"/>
    </row>
    <row r="285" spans="1:6" ht="49.5" customHeight="1">
      <c r="B285" s="32" t="s">
        <v>249</v>
      </c>
      <c r="C285" s="35"/>
      <c r="D285" s="493"/>
      <c r="F285" s="590"/>
    </row>
    <row r="286" spans="1:6" ht="29.25" customHeight="1">
      <c r="B286" s="32" t="s">
        <v>1157</v>
      </c>
      <c r="C286" s="35"/>
      <c r="D286" s="493"/>
      <c r="F286" s="590"/>
    </row>
    <row r="287" spans="1:6" ht="17.25" customHeight="1">
      <c r="B287" s="32"/>
      <c r="C287" s="35" t="s">
        <v>241</v>
      </c>
      <c r="D287" s="493">
        <v>185</v>
      </c>
      <c r="E287" s="581">
        <v>0</v>
      </c>
      <c r="F287" s="590">
        <f>D287*E287</f>
        <v>0</v>
      </c>
    </row>
    <row r="288" spans="1:6" ht="15.75" customHeight="1">
      <c r="B288" s="32"/>
      <c r="C288" s="35"/>
      <c r="D288" s="493"/>
      <c r="F288" s="590"/>
    </row>
    <row r="289" spans="1:6" ht="16.5" customHeight="1" thickBot="1">
      <c r="B289" s="920" t="s">
        <v>242</v>
      </c>
      <c r="C289" s="921"/>
      <c r="D289" s="922"/>
      <c r="E289" s="591"/>
      <c r="F289" s="592">
        <f>SUM(F282:F288)</f>
        <v>0</v>
      </c>
    </row>
    <row r="290" spans="1:6" ht="19.5" customHeight="1" thickTop="1">
      <c r="B290" s="32"/>
      <c r="C290" s="24"/>
      <c r="F290" s="593"/>
    </row>
    <row r="291" spans="1:6" ht="18" customHeight="1">
      <c r="A291" s="613" t="s">
        <v>243</v>
      </c>
      <c r="B291" s="923" t="s">
        <v>244</v>
      </c>
      <c r="C291" s="923"/>
      <c r="D291" s="923"/>
      <c r="E291" s="599"/>
      <c r="F291" s="600"/>
    </row>
    <row r="292" spans="1:6" ht="18.75">
      <c r="A292" s="54"/>
      <c r="B292" s="55"/>
      <c r="F292" s="593"/>
    </row>
    <row r="293" spans="1:6" ht="75">
      <c r="A293" s="45" t="s">
        <v>245</v>
      </c>
      <c r="B293" s="32" t="s">
        <v>2133</v>
      </c>
      <c r="D293" s="493"/>
      <c r="F293" s="590"/>
    </row>
    <row r="294" spans="1:6" ht="17.25">
      <c r="B294" s="378" t="s">
        <v>341</v>
      </c>
      <c r="C294" s="35" t="s">
        <v>241</v>
      </c>
      <c r="D294" s="493">
        <v>26</v>
      </c>
      <c r="E294" s="581">
        <v>0</v>
      </c>
      <c r="F294" s="590">
        <f>E294*D294</f>
        <v>0</v>
      </c>
    </row>
    <row r="295" spans="1:6" ht="15">
      <c r="B295" s="19"/>
      <c r="D295" s="493"/>
      <c r="F295" s="590"/>
    </row>
    <row r="296" spans="1:6" ht="94.5" customHeight="1">
      <c r="A296" s="45" t="s">
        <v>246</v>
      </c>
      <c r="B296" s="32" t="s">
        <v>2132</v>
      </c>
      <c r="D296" s="493"/>
      <c r="F296" s="590"/>
    </row>
    <row r="297" spans="1:6" ht="17.25">
      <c r="B297" s="379" t="s">
        <v>342</v>
      </c>
      <c r="C297" s="35" t="s">
        <v>241</v>
      </c>
      <c r="D297" s="493">
        <v>952</v>
      </c>
      <c r="E297" s="581">
        <v>0</v>
      </c>
      <c r="F297" s="590">
        <f>E297*D297</f>
        <v>0</v>
      </c>
    </row>
    <row r="298" spans="1:6" ht="17.25">
      <c r="B298" s="379" t="s">
        <v>343</v>
      </c>
      <c r="C298" s="35" t="s">
        <v>241</v>
      </c>
      <c r="D298" s="493">
        <v>194</v>
      </c>
      <c r="E298" s="581">
        <v>0</v>
      </c>
      <c r="F298" s="590">
        <f>E298*D298</f>
        <v>0</v>
      </c>
    </row>
    <row r="299" spans="1:6" ht="15">
      <c r="B299" s="69"/>
      <c r="C299" s="35"/>
      <c r="D299" s="493"/>
      <c r="F299" s="593"/>
    </row>
    <row r="300" spans="1:6" ht="197.25" customHeight="1">
      <c r="A300" s="45" t="s">
        <v>247</v>
      </c>
      <c r="B300" s="32" t="s">
        <v>2131</v>
      </c>
      <c r="C300" s="35"/>
      <c r="D300" s="493"/>
      <c r="F300" s="590"/>
    </row>
    <row r="301" spans="1:6" ht="14.25" customHeight="1">
      <c r="B301" s="379" t="s">
        <v>344</v>
      </c>
      <c r="C301" s="35" t="s">
        <v>241</v>
      </c>
      <c r="D301" s="493">
        <v>280</v>
      </c>
      <c r="E301" s="581">
        <v>0</v>
      </c>
      <c r="F301" s="590">
        <f>D301*E301</f>
        <v>0</v>
      </c>
    </row>
    <row r="302" spans="1:6" ht="12" customHeight="1">
      <c r="B302" s="69"/>
      <c r="C302" s="35"/>
      <c r="F302" s="593"/>
    </row>
    <row r="303" spans="1:6" ht="116.25" customHeight="1">
      <c r="A303" s="45" t="s">
        <v>248</v>
      </c>
      <c r="B303" s="32" t="s">
        <v>1607</v>
      </c>
      <c r="C303" s="35"/>
      <c r="F303" s="590"/>
    </row>
    <row r="304" spans="1:6" ht="15.75" customHeight="1">
      <c r="B304" s="380" t="s">
        <v>344</v>
      </c>
      <c r="C304" s="35" t="s">
        <v>241</v>
      </c>
      <c r="D304" s="493">
        <v>125</v>
      </c>
      <c r="E304" s="581">
        <v>0</v>
      </c>
      <c r="F304" s="590">
        <f>E304*D304</f>
        <v>0</v>
      </c>
    </row>
    <row r="305" spans="1:7" ht="15.75" customHeight="1">
      <c r="B305" s="380" t="s">
        <v>1552</v>
      </c>
      <c r="C305" s="35" t="s">
        <v>241</v>
      </c>
      <c r="D305" s="493">
        <v>450</v>
      </c>
      <c r="E305" s="581">
        <v>0</v>
      </c>
      <c r="F305" s="590">
        <f>E305*D305</f>
        <v>0</v>
      </c>
    </row>
    <row r="306" spans="1:7" ht="15.75" customHeight="1">
      <c r="B306" s="46"/>
      <c r="C306" s="35"/>
      <c r="F306" s="593"/>
      <c r="G306" s="495"/>
    </row>
    <row r="307" spans="1:7" ht="15.75" thickBot="1">
      <c r="B307" s="920" t="s">
        <v>250</v>
      </c>
      <c r="C307" s="921"/>
      <c r="D307" s="922"/>
      <c r="E307" s="591"/>
      <c r="F307" s="592">
        <f>SUM(F293:F305)</f>
        <v>0</v>
      </c>
    </row>
    <row r="308" spans="1:7" ht="15.75" thickTop="1">
      <c r="B308" s="19"/>
      <c r="F308" s="593"/>
    </row>
    <row r="309" spans="1:7" ht="15">
      <c r="A309" s="613" t="s">
        <v>253</v>
      </c>
      <c r="B309" s="923" t="s">
        <v>254</v>
      </c>
      <c r="C309" s="923"/>
      <c r="D309" s="923"/>
      <c r="E309" s="599"/>
      <c r="F309" s="600"/>
    </row>
    <row r="310" spans="1:7" ht="15">
      <c r="B310" s="19"/>
      <c r="F310" s="593"/>
    </row>
    <row r="311" spans="1:7" ht="132.75" customHeight="1">
      <c r="A311" s="45" t="s">
        <v>255</v>
      </c>
      <c r="B311" s="46" t="s">
        <v>1608</v>
      </c>
      <c r="C311" s="46"/>
      <c r="F311" s="593"/>
    </row>
    <row r="312" spans="1:7" ht="62.25" customHeight="1">
      <c r="B312" s="46" t="s">
        <v>2080</v>
      </c>
      <c r="C312" s="18"/>
      <c r="F312" s="593"/>
    </row>
    <row r="313" spans="1:7" ht="19.5" customHeight="1">
      <c r="B313" s="380" t="s">
        <v>1158</v>
      </c>
      <c r="C313" s="35" t="s">
        <v>241</v>
      </c>
      <c r="D313" s="493">
        <v>32.4</v>
      </c>
      <c r="E313" s="581">
        <v>0</v>
      </c>
      <c r="F313" s="590">
        <f t="shared" ref="F313" si="38">ROUND(E313*D313,2)</f>
        <v>0</v>
      </c>
    </row>
    <row r="314" spans="1:7" ht="19.5" customHeight="1">
      <c r="B314" s="380" t="s">
        <v>1159</v>
      </c>
      <c r="C314" s="35" t="s">
        <v>241</v>
      </c>
      <c r="D314" s="493">
        <v>40</v>
      </c>
      <c r="E314" s="581">
        <v>0</v>
      </c>
      <c r="F314" s="590">
        <f>D314*E314</f>
        <v>0</v>
      </c>
    </row>
    <row r="315" spans="1:7" ht="16.5" customHeight="1">
      <c r="B315" s="46"/>
      <c r="C315" s="35"/>
      <c r="F315" s="593"/>
    </row>
    <row r="316" spans="1:7" ht="128.25" customHeight="1">
      <c r="A316" s="45" t="s">
        <v>256</v>
      </c>
      <c r="B316" s="46" t="s">
        <v>2078</v>
      </c>
      <c r="C316" s="35"/>
      <c r="D316" s="493"/>
      <c r="F316" s="590"/>
    </row>
    <row r="317" spans="1:7" ht="13.5" customHeight="1">
      <c r="B317" s="381" t="s">
        <v>1160</v>
      </c>
      <c r="C317" s="35" t="s">
        <v>241</v>
      </c>
      <c r="D317" s="493">
        <v>192.5</v>
      </c>
      <c r="E317" s="581">
        <v>0</v>
      </c>
      <c r="F317" s="590">
        <f t="shared" ref="F317" si="39">ROUND(E317*D317,2)</f>
        <v>0</v>
      </c>
    </row>
    <row r="318" spans="1:7" ht="13.5" customHeight="1">
      <c r="B318" s="381" t="s">
        <v>1161</v>
      </c>
      <c r="C318" s="35" t="s">
        <v>241</v>
      </c>
      <c r="D318" s="493">
        <v>200</v>
      </c>
      <c r="E318" s="581">
        <v>0</v>
      </c>
      <c r="F318" s="590">
        <f>D318*E318</f>
        <v>0</v>
      </c>
    </row>
    <row r="319" spans="1:7" ht="13.5" customHeight="1">
      <c r="B319" s="46"/>
      <c r="C319" s="35"/>
      <c r="F319" s="593"/>
    </row>
    <row r="320" spans="1:7" ht="125.25" customHeight="1">
      <c r="A320" s="45" t="s">
        <v>257</v>
      </c>
      <c r="B320" s="46" t="s">
        <v>2079</v>
      </c>
      <c r="C320" s="35"/>
      <c r="F320" s="593"/>
    </row>
    <row r="321" spans="1:6" ht="80.25" customHeight="1">
      <c r="B321" s="46" t="s">
        <v>2081</v>
      </c>
      <c r="C321" s="35"/>
      <c r="F321" s="593"/>
    </row>
    <row r="322" spans="1:6" ht="15" customHeight="1">
      <c r="B322" s="380" t="s">
        <v>259</v>
      </c>
      <c r="C322" s="35" t="s">
        <v>241</v>
      </c>
      <c r="D322" s="493">
        <v>100.8</v>
      </c>
      <c r="E322" s="581">
        <v>0</v>
      </c>
      <c r="F322" s="590">
        <f t="shared" ref="F322:F323" si="40">ROUND(E322*D322,2)</f>
        <v>0</v>
      </c>
    </row>
    <row r="323" spans="1:6" ht="15" customHeight="1">
      <c r="B323" s="380" t="s">
        <v>260</v>
      </c>
      <c r="C323" s="35" t="s">
        <v>183</v>
      </c>
      <c r="D323" s="493">
        <v>39.5</v>
      </c>
      <c r="E323" s="581">
        <v>0</v>
      </c>
      <c r="F323" s="590">
        <f t="shared" si="40"/>
        <v>0</v>
      </c>
    </row>
    <row r="324" spans="1:6" ht="15" customHeight="1">
      <c r="B324" s="46"/>
      <c r="C324" s="35"/>
      <c r="F324" s="593"/>
    </row>
    <row r="325" spans="1:6" ht="409.5">
      <c r="A325" s="45" t="s">
        <v>258</v>
      </c>
      <c r="B325" s="32" t="s">
        <v>2082</v>
      </c>
      <c r="C325" s="35"/>
      <c r="F325" s="593"/>
    </row>
    <row r="326" spans="1:6" ht="19.5" customHeight="1">
      <c r="B326" s="379" t="s">
        <v>344</v>
      </c>
      <c r="C326" s="35" t="s">
        <v>241</v>
      </c>
      <c r="D326" s="493">
        <v>139.6</v>
      </c>
      <c r="E326" s="581">
        <v>0</v>
      </c>
      <c r="F326" s="590">
        <f t="shared" ref="F326:F327" si="41">ROUND(E326*D326,2)</f>
        <v>0</v>
      </c>
    </row>
    <row r="327" spans="1:6" ht="19.5" customHeight="1">
      <c r="B327" s="379" t="s">
        <v>1162</v>
      </c>
      <c r="C327" s="35" t="s">
        <v>241</v>
      </c>
      <c r="D327" s="493">
        <v>157.6</v>
      </c>
      <c r="E327" s="581">
        <v>0</v>
      </c>
      <c r="F327" s="590">
        <f t="shared" si="41"/>
        <v>0</v>
      </c>
    </row>
    <row r="328" spans="1:6" ht="13.5" customHeight="1">
      <c r="B328" s="32"/>
      <c r="C328" s="35"/>
      <c r="F328" s="593"/>
    </row>
    <row r="329" spans="1:6" ht="73.5" customHeight="1">
      <c r="A329" s="45" t="s">
        <v>261</v>
      </c>
      <c r="B329" s="46" t="s">
        <v>2083</v>
      </c>
      <c r="C329" s="35"/>
      <c r="F329" s="593"/>
    </row>
    <row r="330" spans="1:6" ht="16.5" customHeight="1">
      <c r="B330" s="379" t="s">
        <v>344</v>
      </c>
      <c r="C330" s="35" t="s">
        <v>183</v>
      </c>
      <c r="D330" s="493">
        <v>122</v>
      </c>
      <c r="E330" s="581">
        <v>0</v>
      </c>
      <c r="F330" s="590">
        <f>E330*D330</f>
        <v>0</v>
      </c>
    </row>
    <row r="331" spans="1:6" ht="16.5" customHeight="1">
      <c r="B331" s="379" t="s">
        <v>1162</v>
      </c>
      <c r="C331" s="35" t="s">
        <v>183</v>
      </c>
      <c r="D331" s="493">
        <v>136.69999999999999</v>
      </c>
      <c r="E331" s="581">
        <v>0</v>
      </c>
      <c r="F331" s="590">
        <f t="shared" ref="F331" si="42">ROUND(E331*D331,2)</f>
        <v>0</v>
      </c>
    </row>
    <row r="332" spans="1:6" ht="13.5" customHeight="1">
      <c r="B332" s="46"/>
      <c r="C332" s="35"/>
      <c r="F332" s="593"/>
    </row>
    <row r="333" spans="1:6" ht="189.75" customHeight="1">
      <c r="A333" s="45" t="s">
        <v>262</v>
      </c>
      <c r="B333" s="32" t="s">
        <v>2084</v>
      </c>
      <c r="C333" s="58"/>
      <c r="D333" s="493"/>
      <c r="F333" s="593"/>
    </row>
    <row r="334" spans="1:6" ht="16.5" customHeight="1">
      <c r="B334" s="68" t="s">
        <v>345</v>
      </c>
      <c r="C334" s="64" t="s">
        <v>1</v>
      </c>
      <c r="D334" s="493">
        <v>21</v>
      </c>
      <c r="E334" s="581">
        <v>0</v>
      </c>
      <c r="F334" s="590">
        <f>D334*E334</f>
        <v>0</v>
      </c>
    </row>
    <row r="335" spans="1:6" ht="20.25" customHeight="1">
      <c r="B335" s="68" t="s">
        <v>294</v>
      </c>
      <c r="C335" s="35" t="s">
        <v>241</v>
      </c>
      <c r="D335" s="493">
        <v>8</v>
      </c>
      <c r="E335" s="581">
        <v>0</v>
      </c>
      <c r="F335" s="590">
        <f>E335*D335</f>
        <v>0</v>
      </c>
    </row>
    <row r="336" spans="1:6" ht="15">
      <c r="B336" s="46"/>
      <c r="C336" s="58"/>
      <c r="D336" s="493"/>
      <c r="F336" s="590"/>
    </row>
    <row r="337" spans="1:6" ht="45" customHeight="1">
      <c r="A337" s="45" t="s">
        <v>263</v>
      </c>
      <c r="B337" s="46" t="s">
        <v>2085</v>
      </c>
      <c r="C337" s="57"/>
      <c r="D337" s="493"/>
      <c r="F337" s="590"/>
    </row>
    <row r="338" spans="1:6" ht="15">
      <c r="B338" s="46"/>
      <c r="C338" s="57" t="s">
        <v>183</v>
      </c>
      <c r="D338" s="493">
        <v>20.399999999999999</v>
      </c>
      <c r="E338" s="581">
        <v>0</v>
      </c>
      <c r="F338" s="590">
        <f t="shared" ref="F338" si="43">ROUND(E338*D338,2)</f>
        <v>0</v>
      </c>
    </row>
    <row r="339" spans="1:6" ht="15.75" customHeight="1">
      <c r="B339" s="46"/>
      <c r="C339" s="57"/>
      <c r="F339" s="593"/>
    </row>
    <row r="340" spans="1:6" ht="60.75" customHeight="1">
      <c r="A340" s="70" t="s">
        <v>271</v>
      </c>
      <c r="B340" s="32" t="s">
        <v>1553</v>
      </c>
      <c r="C340" s="57"/>
      <c r="D340" s="493"/>
      <c r="F340" s="590"/>
    </row>
    <row r="341" spans="1:6" ht="16.5" customHeight="1">
      <c r="A341" s="70"/>
      <c r="B341" s="68" t="s">
        <v>344</v>
      </c>
      <c r="C341" s="57" t="s">
        <v>183</v>
      </c>
      <c r="D341" s="493">
        <v>9.6999999999999993</v>
      </c>
      <c r="E341" s="581">
        <v>0</v>
      </c>
      <c r="F341" s="590">
        <f t="shared" ref="F341:F342" si="44">ROUND(E341*D341,2)</f>
        <v>0</v>
      </c>
    </row>
    <row r="342" spans="1:6" ht="16.5" customHeight="1">
      <c r="A342" s="70"/>
      <c r="B342" s="68" t="s">
        <v>1162</v>
      </c>
      <c r="C342" s="57" t="s">
        <v>183</v>
      </c>
      <c r="D342" s="493">
        <v>19.399999999999999</v>
      </c>
      <c r="E342" s="581">
        <v>0</v>
      </c>
      <c r="F342" s="590">
        <f t="shared" si="44"/>
        <v>0</v>
      </c>
    </row>
    <row r="343" spans="1:6" ht="16.5" customHeight="1">
      <c r="A343" s="70"/>
      <c r="B343" s="68"/>
      <c r="C343" s="57"/>
      <c r="F343" s="593"/>
    </row>
    <row r="344" spans="1:6" ht="15.75" thickBot="1">
      <c r="B344" s="920" t="s">
        <v>272</v>
      </c>
      <c r="C344" s="921"/>
      <c r="D344" s="922"/>
      <c r="E344" s="591"/>
      <c r="F344" s="592">
        <f>SUM(F313:F342)</f>
        <v>0</v>
      </c>
    </row>
    <row r="345" spans="1:6" ht="15.75" thickTop="1">
      <c r="B345" s="46"/>
      <c r="C345" s="46"/>
      <c r="F345" s="593"/>
    </row>
    <row r="346" spans="1:6" ht="15">
      <c r="A346" s="613">
        <v>10</v>
      </c>
      <c r="B346" s="923" t="s">
        <v>264</v>
      </c>
      <c r="C346" s="923"/>
      <c r="D346" s="923"/>
      <c r="E346" s="599"/>
      <c r="F346" s="600"/>
    </row>
    <row r="347" spans="1:6" ht="15">
      <c r="B347" s="46"/>
      <c r="C347" s="46"/>
      <c r="F347" s="593"/>
    </row>
    <row r="348" spans="1:6" ht="15">
      <c r="B348" s="46"/>
      <c r="C348" s="46"/>
      <c r="F348" s="593"/>
    </row>
    <row r="349" spans="1:6" ht="126.75" customHeight="1">
      <c r="A349" s="45" t="s">
        <v>265</v>
      </c>
      <c r="B349" s="32" t="s">
        <v>1609</v>
      </c>
      <c r="C349" s="35" t="s">
        <v>0</v>
      </c>
      <c r="D349" s="493">
        <v>6000</v>
      </c>
      <c r="E349" s="581">
        <v>0</v>
      </c>
      <c r="F349" s="590">
        <f>D349*E349</f>
        <v>0</v>
      </c>
    </row>
    <row r="350" spans="1:6" ht="18.75" customHeight="1">
      <c r="B350" s="68"/>
      <c r="C350" s="35"/>
      <c r="F350" s="593"/>
    </row>
    <row r="351" spans="1:6" ht="144" customHeight="1">
      <c r="A351" s="45" t="s">
        <v>266</v>
      </c>
      <c r="B351" s="32" t="s">
        <v>2086</v>
      </c>
      <c r="C351" s="35" t="s">
        <v>241</v>
      </c>
      <c r="D351" s="493">
        <v>179</v>
      </c>
      <c r="E351" s="581">
        <v>0</v>
      </c>
      <c r="F351" s="590">
        <f>D351*E351</f>
        <v>0</v>
      </c>
    </row>
    <row r="352" spans="1:6" ht="15" customHeight="1">
      <c r="B352" s="46"/>
      <c r="C352" s="35"/>
      <c r="F352" s="593"/>
    </row>
    <row r="353" spans="1:6" ht="136.5" customHeight="1">
      <c r="A353" s="45" t="s">
        <v>267</v>
      </c>
      <c r="B353" s="46" t="s">
        <v>2134</v>
      </c>
      <c r="C353" s="35" t="s">
        <v>0</v>
      </c>
      <c r="D353" s="493">
        <v>7500</v>
      </c>
      <c r="E353" s="581">
        <v>0</v>
      </c>
      <c r="F353" s="590">
        <f>D353*E353</f>
        <v>0</v>
      </c>
    </row>
    <row r="354" spans="1:6" ht="20.25" customHeight="1">
      <c r="B354" s="46"/>
      <c r="C354" s="35"/>
      <c r="F354" s="593"/>
    </row>
    <row r="355" spans="1:6" s="31" customFormat="1" ht="285.75">
      <c r="A355" s="45" t="s">
        <v>268</v>
      </c>
      <c r="B355" s="46" t="s">
        <v>1610</v>
      </c>
      <c r="C355" s="35"/>
      <c r="D355" s="601"/>
      <c r="E355" s="581"/>
      <c r="F355" s="593"/>
    </row>
    <row r="356" spans="1:6" s="31" customFormat="1" ht="14.25" customHeight="1">
      <c r="A356" s="45"/>
      <c r="B356" s="68"/>
      <c r="C356" s="35" t="s">
        <v>183</v>
      </c>
      <c r="D356" s="602">
        <v>9.35</v>
      </c>
      <c r="E356" s="581">
        <v>0</v>
      </c>
      <c r="F356" s="590">
        <f t="shared" ref="F356" si="45">ROUND(E356*D356,2)</f>
        <v>0</v>
      </c>
    </row>
    <row r="357" spans="1:6" s="31" customFormat="1" ht="20.25" customHeight="1">
      <c r="A357" s="45"/>
      <c r="B357" s="46"/>
      <c r="C357" s="35"/>
      <c r="D357" s="601"/>
      <c r="E357" s="581"/>
      <c r="F357" s="593"/>
    </row>
    <row r="358" spans="1:6" s="31" customFormat="1" ht="234.75" customHeight="1">
      <c r="A358" s="65" t="s">
        <v>269</v>
      </c>
      <c r="B358" s="46" t="s">
        <v>1611</v>
      </c>
      <c r="C358" s="35"/>
      <c r="D358" s="602"/>
      <c r="E358" s="581"/>
      <c r="F358" s="590"/>
    </row>
    <row r="359" spans="1:6" s="31" customFormat="1" ht="15" customHeight="1">
      <c r="A359" s="65"/>
      <c r="B359" s="68" t="s">
        <v>346</v>
      </c>
      <c r="C359" s="35" t="s">
        <v>183</v>
      </c>
      <c r="D359" s="602">
        <v>22</v>
      </c>
      <c r="E359" s="581">
        <v>0</v>
      </c>
      <c r="F359" s="590">
        <f t="shared" ref="F359:F360" si="46">D359*E359</f>
        <v>0</v>
      </c>
    </row>
    <row r="360" spans="1:6" s="31" customFormat="1" ht="15" customHeight="1">
      <c r="A360" s="65"/>
      <c r="B360" s="68" t="s">
        <v>347</v>
      </c>
      <c r="C360" s="35" t="s">
        <v>183</v>
      </c>
      <c r="D360" s="602">
        <v>20</v>
      </c>
      <c r="E360" s="581">
        <v>0</v>
      </c>
      <c r="F360" s="590">
        <f t="shared" si="46"/>
        <v>0</v>
      </c>
    </row>
    <row r="361" spans="1:6" s="31" customFormat="1" ht="15" customHeight="1">
      <c r="A361" s="65"/>
      <c r="B361" s="68" t="s">
        <v>348</v>
      </c>
      <c r="C361" s="35" t="s">
        <v>183</v>
      </c>
      <c r="D361" s="602">
        <v>10.5</v>
      </c>
      <c r="E361" s="581">
        <v>0</v>
      </c>
      <c r="F361" s="590">
        <f t="shared" ref="F361" si="47">ROUND(E361*D361,2)</f>
        <v>0</v>
      </c>
    </row>
    <row r="362" spans="1:6" s="31" customFormat="1" ht="15" customHeight="1">
      <c r="A362" s="65"/>
      <c r="B362" s="68"/>
      <c r="C362" s="35"/>
      <c r="D362" s="602"/>
      <c r="E362" s="581"/>
      <c r="F362" s="590"/>
    </row>
    <row r="363" spans="1:6" s="31" customFormat="1" ht="247.5" customHeight="1">
      <c r="A363" s="65" t="s">
        <v>270</v>
      </c>
      <c r="B363" s="65" t="s">
        <v>1612</v>
      </c>
      <c r="C363" s="35"/>
      <c r="D363" s="602"/>
      <c r="E363" s="581"/>
      <c r="F363" s="590"/>
    </row>
    <row r="364" spans="1:6" s="31" customFormat="1" ht="15" customHeight="1">
      <c r="A364" s="65"/>
      <c r="B364" s="68" t="s">
        <v>1165</v>
      </c>
      <c r="C364" s="35" t="s">
        <v>183</v>
      </c>
      <c r="D364" s="602">
        <v>21.5</v>
      </c>
      <c r="E364" s="603">
        <v>0</v>
      </c>
      <c r="F364" s="604">
        <f t="shared" ref="F364" si="48">ROUND(E364*D364,2)</f>
        <v>0</v>
      </c>
    </row>
    <row r="365" spans="1:6" s="31" customFormat="1" ht="15" customHeight="1">
      <c r="A365" s="65"/>
      <c r="B365" s="68" t="s">
        <v>1164</v>
      </c>
      <c r="C365" s="35" t="s">
        <v>183</v>
      </c>
      <c r="D365" s="602">
        <v>54</v>
      </c>
      <c r="E365" s="603">
        <v>0</v>
      </c>
      <c r="F365" s="604">
        <f>D365*E365</f>
        <v>0</v>
      </c>
    </row>
    <row r="366" spans="1:6" s="31" customFormat="1" ht="15" customHeight="1">
      <c r="A366" s="65"/>
      <c r="B366" s="68" t="s">
        <v>1166</v>
      </c>
      <c r="C366" s="35" t="s">
        <v>183</v>
      </c>
      <c r="D366" s="602">
        <v>6.3</v>
      </c>
      <c r="E366" s="603">
        <v>0</v>
      </c>
      <c r="F366" s="604">
        <f t="shared" ref="F366" si="49">ROUND(E366*D366,2)</f>
        <v>0</v>
      </c>
    </row>
    <row r="367" spans="1:6" s="31" customFormat="1" ht="15.75" customHeight="1">
      <c r="A367" s="65"/>
      <c r="B367" s="46"/>
      <c r="C367" s="35"/>
      <c r="D367" s="601"/>
      <c r="E367" s="581"/>
      <c r="F367" s="593"/>
    </row>
    <row r="368" spans="1:6" s="31" customFormat="1" ht="195">
      <c r="A368" s="65" t="s">
        <v>281</v>
      </c>
      <c r="B368" s="32" t="s">
        <v>2087</v>
      </c>
      <c r="C368" s="35"/>
      <c r="D368" s="601"/>
      <c r="E368" s="581"/>
      <c r="F368" s="593"/>
    </row>
    <row r="369" spans="1:7" s="31" customFormat="1" ht="15.75" customHeight="1">
      <c r="A369" s="65"/>
      <c r="B369" s="46"/>
      <c r="C369" s="35" t="s">
        <v>183</v>
      </c>
      <c r="D369" s="602">
        <v>518</v>
      </c>
      <c r="E369" s="581">
        <v>0</v>
      </c>
      <c r="F369" s="590">
        <f>D369*E369</f>
        <v>0</v>
      </c>
    </row>
    <row r="370" spans="1:7" s="31" customFormat="1" ht="15" customHeight="1">
      <c r="A370" s="65"/>
      <c r="B370" s="46"/>
      <c r="C370" s="35"/>
      <c r="D370" s="601"/>
      <c r="E370" s="581"/>
      <c r="F370" s="593"/>
    </row>
    <row r="371" spans="1:7" ht="195">
      <c r="A371" s="65" t="s">
        <v>282</v>
      </c>
      <c r="B371" s="382" t="s">
        <v>1554</v>
      </c>
      <c r="C371" s="35"/>
      <c r="D371" s="602"/>
      <c r="E371" s="603"/>
      <c r="F371" s="604"/>
    </row>
    <row r="372" spans="1:7" ht="12.75" customHeight="1">
      <c r="A372" s="65"/>
      <c r="B372" s="68"/>
      <c r="C372" s="35" t="s">
        <v>183</v>
      </c>
      <c r="D372" s="602">
        <v>110</v>
      </c>
      <c r="E372" s="581">
        <v>0</v>
      </c>
      <c r="F372" s="590">
        <f>D372*E372</f>
        <v>0</v>
      </c>
    </row>
    <row r="373" spans="1:7" ht="13.5" customHeight="1">
      <c r="A373" s="614"/>
      <c r="B373" s="46"/>
      <c r="C373" s="35"/>
      <c r="D373" s="601"/>
      <c r="E373" s="603"/>
      <c r="F373" s="605"/>
    </row>
    <row r="374" spans="1:7" ht="215.25" customHeight="1">
      <c r="A374" s="65" t="s">
        <v>283</v>
      </c>
      <c r="B374" s="32" t="s">
        <v>2135</v>
      </c>
      <c r="C374" s="57"/>
      <c r="D374" s="602"/>
      <c r="E374" s="603"/>
      <c r="F374" s="605"/>
      <c r="G374" s="919"/>
    </row>
    <row r="375" spans="1:7" ht="15.75" customHeight="1">
      <c r="A375" s="65"/>
      <c r="B375" s="68"/>
      <c r="C375" s="57" t="s">
        <v>1</v>
      </c>
      <c r="D375" s="602">
        <v>1</v>
      </c>
      <c r="E375" s="603">
        <v>0</v>
      </c>
      <c r="F375" s="604">
        <f>D375*E375</f>
        <v>0</v>
      </c>
      <c r="G375" s="919"/>
    </row>
    <row r="376" spans="1:7" ht="15.75" customHeight="1">
      <c r="A376" s="65"/>
      <c r="B376" s="68"/>
      <c r="C376" s="57"/>
      <c r="D376" s="602"/>
      <c r="E376" s="603"/>
      <c r="F376" s="604"/>
    </row>
    <row r="377" spans="1:7" ht="49.5" customHeight="1">
      <c r="A377" s="65" t="s">
        <v>1163</v>
      </c>
      <c r="B377" s="516" t="s">
        <v>1565</v>
      </c>
      <c r="C377" s="57"/>
      <c r="D377" s="602"/>
      <c r="E377" s="603"/>
      <c r="F377" s="604"/>
    </row>
    <row r="378" spans="1:7" ht="15.75" customHeight="1">
      <c r="A378" s="65"/>
      <c r="B378" s="383"/>
      <c r="C378" s="57" t="s">
        <v>1</v>
      </c>
      <c r="D378" s="602">
        <v>2</v>
      </c>
      <c r="E378" s="603">
        <v>0</v>
      </c>
      <c r="F378" s="604">
        <f>D378*E378</f>
        <v>0</v>
      </c>
    </row>
    <row r="379" spans="1:7" ht="15.75" customHeight="1">
      <c r="A379" s="65"/>
      <c r="B379" s="383"/>
      <c r="C379" s="57"/>
      <c r="D379" s="602"/>
      <c r="E379" s="603"/>
      <c r="F379" s="604"/>
    </row>
    <row r="380" spans="1:7" ht="75" customHeight="1">
      <c r="A380" s="65" t="s">
        <v>1167</v>
      </c>
      <c r="B380" s="517" t="s">
        <v>1566</v>
      </c>
      <c r="C380" s="57"/>
      <c r="D380" s="602"/>
      <c r="E380" s="603"/>
      <c r="F380" s="604"/>
    </row>
    <row r="381" spans="1:7" ht="15.75" customHeight="1">
      <c r="A381" s="65"/>
      <c r="B381" s="518" t="s">
        <v>1168</v>
      </c>
      <c r="C381" s="57" t="s">
        <v>183</v>
      </c>
      <c r="D381" s="602">
        <v>15.8</v>
      </c>
      <c r="E381" s="603">
        <v>0</v>
      </c>
      <c r="F381" s="604">
        <f t="shared" ref="F381:F383" si="50">ROUND(E381*D381,2)</f>
        <v>0</v>
      </c>
    </row>
    <row r="382" spans="1:7" ht="15.75" customHeight="1">
      <c r="A382" s="65"/>
      <c r="B382" s="518" t="s">
        <v>1169</v>
      </c>
      <c r="C382" s="57" t="s">
        <v>183</v>
      </c>
      <c r="D382" s="602">
        <v>7.6</v>
      </c>
      <c r="E382" s="603">
        <v>0</v>
      </c>
      <c r="F382" s="604">
        <f t="shared" si="50"/>
        <v>0</v>
      </c>
    </row>
    <row r="383" spans="1:7" ht="15.75" customHeight="1">
      <c r="A383" s="65"/>
      <c r="B383" s="518" t="s">
        <v>1170</v>
      </c>
      <c r="C383" s="57" t="s">
        <v>183</v>
      </c>
      <c r="D383" s="602">
        <v>19.899999999999999</v>
      </c>
      <c r="E383" s="603">
        <v>0</v>
      </c>
      <c r="F383" s="604">
        <f t="shared" si="50"/>
        <v>0</v>
      </c>
    </row>
    <row r="384" spans="1:7" ht="15.75" customHeight="1">
      <c r="A384" s="65"/>
      <c r="B384" s="383"/>
      <c r="C384" s="57"/>
      <c r="D384" s="602"/>
      <c r="E384" s="603"/>
      <c r="F384" s="604"/>
    </row>
    <row r="385" spans="1:6" ht="64.5" customHeight="1">
      <c r="A385" s="65" t="s">
        <v>1171</v>
      </c>
      <c r="B385" s="519" t="s">
        <v>1172</v>
      </c>
      <c r="C385" s="57"/>
      <c r="D385" s="602"/>
      <c r="E385" s="603"/>
      <c r="F385" s="604"/>
    </row>
    <row r="386" spans="1:6" ht="15.75" customHeight="1">
      <c r="A386" s="65"/>
      <c r="B386" s="518" t="s">
        <v>1173</v>
      </c>
      <c r="C386" s="57" t="s">
        <v>183</v>
      </c>
      <c r="D386" s="602">
        <v>21.4</v>
      </c>
      <c r="E386" s="603">
        <v>0</v>
      </c>
      <c r="F386" s="604">
        <f t="shared" ref="F386:F387" si="51">ROUND(E386*D386,2)</f>
        <v>0</v>
      </c>
    </row>
    <row r="387" spans="1:6" ht="15.75" customHeight="1">
      <c r="A387" s="65"/>
      <c r="B387" s="518" t="s">
        <v>1169</v>
      </c>
      <c r="C387" s="57" t="s">
        <v>183</v>
      </c>
      <c r="D387" s="602">
        <v>12.5</v>
      </c>
      <c r="E387" s="603">
        <v>0</v>
      </c>
      <c r="F387" s="604">
        <f t="shared" si="51"/>
        <v>0</v>
      </c>
    </row>
    <row r="388" spans="1:6" ht="15.75" customHeight="1">
      <c r="A388" s="65"/>
      <c r="B388" s="383"/>
      <c r="C388" s="57"/>
      <c r="D388" s="602"/>
      <c r="E388" s="603"/>
      <c r="F388" s="604"/>
    </row>
    <row r="389" spans="1:6" ht="52.5" customHeight="1">
      <c r="A389" s="65" t="s">
        <v>1174</v>
      </c>
      <c r="B389" s="519" t="s">
        <v>1567</v>
      </c>
      <c r="C389" s="57"/>
      <c r="D389" s="602"/>
      <c r="E389" s="603"/>
      <c r="F389" s="604"/>
    </row>
    <row r="390" spans="1:6" ht="15.75" customHeight="1">
      <c r="A390" s="65"/>
      <c r="B390" s="68"/>
      <c r="C390" s="57" t="s">
        <v>1</v>
      </c>
      <c r="D390" s="602">
        <v>12</v>
      </c>
      <c r="E390" s="603">
        <v>0</v>
      </c>
      <c r="F390" s="604">
        <f>D390*E390</f>
        <v>0</v>
      </c>
    </row>
    <row r="391" spans="1:6" ht="15.75" customHeight="1">
      <c r="A391" s="65"/>
      <c r="B391" s="68"/>
      <c r="C391" s="57"/>
      <c r="D391" s="602"/>
      <c r="E391" s="603"/>
      <c r="F391" s="604"/>
    </row>
    <row r="392" spans="1:6" ht="15.75" customHeight="1">
      <c r="A392" s="65"/>
      <c r="B392" s="46"/>
      <c r="C392" s="46"/>
      <c r="D392" s="601"/>
      <c r="E392" s="603"/>
      <c r="F392" s="605"/>
    </row>
    <row r="393" spans="1:6" ht="15.75" customHeight="1" thickBot="1">
      <c r="A393" s="65"/>
      <c r="B393" s="920" t="s">
        <v>274</v>
      </c>
      <c r="C393" s="921"/>
      <c r="D393" s="922"/>
      <c r="E393" s="591"/>
      <c r="F393" s="592">
        <f>SUM(F349:F391)</f>
        <v>0</v>
      </c>
    </row>
    <row r="394" spans="1:6" ht="15.75" customHeight="1" thickTop="1">
      <c r="A394" s="65"/>
      <c r="B394" s="46"/>
      <c r="C394" s="46"/>
      <c r="D394" s="601"/>
      <c r="E394" s="603"/>
      <c r="F394" s="605"/>
    </row>
    <row r="395" spans="1:6" ht="15.75" customHeight="1">
      <c r="A395" s="613" t="s">
        <v>275</v>
      </c>
      <c r="B395" s="923" t="s">
        <v>276</v>
      </c>
      <c r="C395" s="923"/>
      <c r="D395" s="923"/>
      <c r="E395" s="599"/>
      <c r="F395" s="600"/>
    </row>
    <row r="396" spans="1:6" ht="15.75" customHeight="1">
      <c r="A396" s="65"/>
      <c r="B396" s="46"/>
      <c r="C396" s="46"/>
      <c r="D396" s="601"/>
      <c r="E396" s="603"/>
      <c r="F396" s="605"/>
    </row>
    <row r="397" spans="1:6" ht="84" customHeight="1">
      <c r="A397" s="65"/>
      <c r="B397" s="79" t="s">
        <v>1563</v>
      </c>
      <c r="C397" s="46"/>
      <c r="D397" s="601"/>
      <c r="E397" s="603"/>
      <c r="F397" s="605"/>
    </row>
    <row r="398" spans="1:6" ht="108" customHeight="1">
      <c r="A398" s="65"/>
      <c r="B398" s="79" t="s">
        <v>1562</v>
      </c>
      <c r="C398" s="46"/>
      <c r="D398" s="601"/>
      <c r="E398" s="603"/>
      <c r="F398" s="605"/>
    </row>
    <row r="399" spans="1:6" ht="39" customHeight="1">
      <c r="A399" s="65"/>
      <c r="B399" s="79" t="s">
        <v>1613</v>
      </c>
      <c r="C399" s="46"/>
      <c r="D399" s="601"/>
      <c r="E399" s="603"/>
      <c r="F399" s="605"/>
    </row>
    <row r="400" spans="1:6" ht="63.75">
      <c r="A400" s="65"/>
      <c r="B400" s="79" t="s">
        <v>349</v>
      </c>
      <c r="C400" s="46"/>
      <c r="D400" s="601"/>
      <c r="E400" s="603"/>
      <c r="F400" s="605"/>
    </row>
    <row r="401" spans="1:6" ht="30.75" customHeight="1">
      <c r="A401" s="65"/>
      <c r="B401" s="79" t="s">
        <v>2088</v>
      </c>
      <c r="C401" s="46"/>
      <c r="D401" s="602"/>
      <c r="E401" s="603"/>
      <c r="F401" s="605"/>
    </row>
    <row r="402" spans="1:6" ht="46.5" customHeight="1">
      <c r="A402" s="65"/>
      <c r="B402" s="79" t="s">
        <v>351</v>
      </c>
      <c r="C402" s="46"/>
      <c r="D402" s="602"/>
      <c r="E402" s="603"/>
      <c r="F402" s="605"/>
    </row>
    <row r="403" spans="1:6" ht="38.25">
      <c r="A403" s="65"/>
      <c r="B403" s="79" t="s">
        <v>352</v>
      </c>
      <c r="C403" s="46"/>
      <c r="D403" s="602"/>
      <c r="E403" s="603"/>
      <c r="F403" s="605"/>
    </row>
    <row r="404" spans="1:6" ht="25.5">
      <c r="A404" s="65"/>
      <c r="B404" s="80" t="s">
        <v>2089</v>
      </c>
      <c r="C404" s="46"/>
      <c r="D404" s="602"/>
      <c r="E404" s="603"/>
      <c r="F404" s="605"/>
    </row>
    <row r="405" spans="1:6" ht="32.25" customHeight="1">
      <c r="A405" s="65"/>
      <c r="B405" s="80" t="s">
        <v>353</v>
      </c>
      <c r="C405" s="46"/>
      <c r="D405" s="602"/>
      <c r="E405" s="603"/>
      <c r="F405" s="605"/>
    </row>
    <row r="406" spans="1:6" ht="32.25" customHeight="1">
      <c r="A406" s="65"/>
      <c r="B406" s="46"/>
      <c r="C406" s="46"/>
      <c r="D406" s="602"/>
      <c r="E406" s="603"/>
      <c r="F406" s="605"/>
    </row>
    <row r="407" spans="1:6" ht="82.5" customHeight="1">
      <c r="A407" s="65"/>
      <c r="B407" s="80" t="s">
        <v>1564</v>
      </c>
      <c r="C407" s="46"/>
      <c r="D407" s="602"/>
      <c r="E407" s="603"/>
      <c r="F407" s="605"/>
    </row>
    <row r="408" spans="1:6" ht="108.75" customHeight="1">
      <c r="A408" s="65"/>
      <c r="B408" s="79" t="s">
        <v>2090</v>
      </c>
      <c r="C408" s="46"/>
      <c r="D408" s="602"/>
      <c r="E408" s="603"/>
      <c r="F408" s="605"/>
    </row>
    <row r="409" spans="1:6" ht="43.5" customHeight="1">
      <c r="A409" s="65"/>
      <c r="B409" s="79" t="s">
        <v>1613</v>
      </c>
      <c r="C409" s="46"/>
      <c r="D409" s="602"/>
      <c r="E409" s="603"/>
      <c r="F409" s="605"/>
    </row>
    <row r="410" spans="1:6" ht="63.75">
      <c r="A410" s="65"/>
      <c r="B410" s="79" t="s">
        <v>349</v>
      </c>
      <c r="C410" s="46"/>
      <c r="D410" s="602"/>
      <c r="E410" s="603"/>
      <c r="F410" s="605"/>
    </row>
    <row r="411" spans="1:6" ht="28.5" customHeight="1">
      <c r="A411" s="65"/>
      <c r="B411" s="79" t="s">
        <v>350</v>
      </c>
      <c r="C411" s="46"/>
      <c r="D411" s="602"/>
      <c r="E411" s="603"/>
      <c r="F411" s="605"/>
    </row>
    <row r="412" spans="1:6" ht="44.25" customHeight="1">
      <c r="A412" s="65"/>
      <c r="B412" s="79" t="s">
        <v>351</v>
      </c>
      <c r="C412" s="46"/>
      <c r="D412" s="602"/>
      <c r="E412" s="603"/>
      <c r="F412" s="605"/>
    </row>
    <row r="413" spans="1:6" ht="33" customHeight="1">
      <c r="A413" s="65"/>
      <c r="B413" s="79" t="s">
        <v>352</v>
      </c>
      <c r="C413" s="46"/>
      <c r="D413" s="602"/>
      <c r="E413" s="603"/>
      <c r="F413" s="605"/>
    </row>
    <row r="414" spans="1:6" ht="33" customHeight="1">
      <c r="A414" s="65"/>
      <c r="B414" s="80" t="s">
        <v>1598</v>
      </c>
      <c r="C414" s="46"/>
      <c r="D414" s="602"/>
      <c r="E414" s="603"/>
      <c r="F414" s="605"/>
    </row>
    <row r="415" spans="1:6" ht="33" customHeight="1">
      <c r="A415" s="65"/>
      <c r="B415" s="80" t="s">
        <v>2089</v>
      </c>
      <c r="C415" s="46"/>
      <c r="D415" s="602"/>
      <c r="E415" s="603"/>
      <c r="F415" s="605"/>
    </row>
    <row r="416" spans="1:6" ht="33" customHeight="1">
      <c r="A416" s="65"/>
      <c r="B416" s="80" t="s">
        <v>353</v>
      </c>
      <c r="C416" s="46"/>
      <c r="D416" s="602"/>
      <c r="E416" s="603"/>
      <c r="F416" s="605"/>
    </row>
    <row r="417" spans="1:6" ht="15.75" customHeight="1">
      <c r="A417" s="65"/>
      <c r="B417" s="46"/>
      <c r="C417" s="46"/>
      <c r="D417" s="601"/>
      <c r="E417" s="603"/>
      <c r="F417" s="604"/>
    </row>
    <row r="418" spans="1:6" ht="51" customHeight="1">
      <c r="A418" s="65" t="s">
        <v>284</v>
      </c>
      <c r="B418" s="81" t="s">
        <v>354</v>
      </c>
      <c r="C418" s="46"/>
      <c r="D418" s="601"/>
      <c r="E418" s="603"/>
      <c r="F418" s="604"/>
    </row>
    <row r="419" spans="1:6" ht="15.75" customHeight="1">
      <c r="A419" s="65"/>
      <c r="B419" s="82" t="s">
        <v>355</v>
      </c>
      <c r="C419" s="579"/>
      <c r="D419" s="606"/>
      <c r="E419" s="606"/>
      <c r="F419" s="607"/>
    </row>
    <row r="420" spans="1:6" ht="15.75" customHeight="1">
      <c r="A420" s="65"/>
      <c r="B420" s="81" t="s">
        <v>356</v>
      </c>
      <c r="C420" s="83" t="s">
        <v>1</v>
      </c>
      <c r="D420" s="489">
        <v>8</v>
      </c>
      <c r="E420" s="489">
        <v>0</v>
      </c>
      <c r="F420" s="491">
        <f t="shared" ref="F420" si="52">D420*E420</f>
        <v>0</v>
      </c>
    </row>
    <row r="421" spans="1:6" ht="15.75" customHeight="1">
      <c r="A421" s="65"/>
      <c r="B421" s="46"/>
      <c r="C421" s="46"/>
      <c r="D421" s="602"/>
      <c r="E421" s="603"/>
      <c r="F421" s="604"/>
    </row>
    <row r="422" spans="1:6" ht="15.75" customHeight="1">
      <c r="A422" s="65"/>
      <c r="B422" s="46"/>
      <c r="C422" s="46"/>
      <c r="D422" s="602"/>
      <c r="E422" s="603"/>
      <c r="F422" s="604"/>
    </row>
    <row r="423" spans="1:6" ht="15.75" customHeight="1">
      <c r="A423" s="65"/>
      <c r="B423" s="46"/>
      <c r="C423" s="46"/>
      <c r="D423" s="602"/>
      <c r="E423" s="603"/>
      <c r="F423" s="604"/>
    </row>
    <row r="424" spans="1:6" ht="15.75" customHeight="1">
      <c r="A424" s="65"/>
      <c r="B424" s="46"/>
      <c r="C424" s="46"/>
      <c r="D424" s="602"/>
      <c r="E424" s="603"/>
      <c r="F424" s="604"/>
    </row>
    <row r="425" spans="1:6" ht="15.75" customHeight="1">
      <c r="A425" s="65"/>
      <c r="B425" s="46"/>
      <c r="C425" s="46"/>
      <c r="D425" s="601"/>
      <c r="E425" s="603"/>
      <c r="F425" s="604"/>
    </row>
    <row r="426" spans="1:6" ht="59.25" customHeight="1">
      <c r="A426" s="614"/>
      <c r="B426" s="46"/>
      <c r="C426" s="46"/>
      <c r="D426" s="601"/>
      <c r="E426" s="603"/>
      <c r="F426" s="604"/>
    </row>
    <row r="427" spans="1:6" ht="15.75" customHeight="1">
      <c r="A427" s="65"/>
      <c r="B427" s="46"/>
      <c r="C427" s="46"/>
      <c r="D427" s="601"/>
      <c r="E427" s="603"/>
      <c r="F427" s="604"/>
    </row>
    <row r="428" spans="1:6" ht="15.75" customHeight="1">
      <c r="A428" s="65"/>
      <c r="B428" s="84" t="s">
        <v>357</v>
      </c>
      <c r="C428" s="83" t="s">
        <v>1</v>
      </c>
      <c r="D428" s="489">
        <v>12</v>
      </c>
      <c r="E428" s="489">
        <v>0</v>
      </c>
      <c r="F428" s="491">
        <f t="shared" ref="F428" si="53">D428*E428</f>
        <v>0</v>
      </c>
    </row>
    <row r="429" spans="1:6" ht="15.75" customHeight="1">
      <c r="A429" s="65"/>
      <c r="B429" s="46"/>
      <c r="C429" s="46"/>
      <c r="D429" s="602"/>
      <c r="E429" s="603"/>
      <c r="F429" s="604"/>
    </row>
    <row r="430" spans="1:6" ht="15.75" customHeight="1">
      <c r="A430" s="65"/>
      <c r="B430" s="46"/>
      <c r="C430" s="46"/>
      <c r="D430" s="602"/>
      <c r="E430" s="603"/>
      <c r="F430" s="604"/>
    </row>
    <row r="431" spans="1:6" ht="15.75" customHeight="1">
      <c r="A431" s="65"/>
      <c r="B431" s="46"/>
      <c r="C431" s="46"/>
      <c r="D431" s="602"/>
      <c r="E431" s="603"/>
      <c r="F431" s="604"/>
    </row>
    <row r="432" spans="1:6" ht="26.25" customHeight="1">
      <c r="A432" s="615"/>
      <c r="B432" s="46"/>
      <c r="C432" s="46"/>
      <c r="D432" s="602"/>
      <c r="E432" s="603"/>
      <c r="F432" s="604"/>
    </row>
    <row r="433" spans="1:6" ht="15.75" customHeight="1">
      <c r="A433" s="65"/>
      <c r="B433" s="46"/>
      <c r="C433" s="46"/>
      <c r="D433" s="602"/>
      <c r="E433" s="603"/>
      <c r="F433" s="604"/>
    </row>
    <row r="434" spans="1:6" ht="15.75" customHeight="1">
      <c r="A434" s="65"/>
      <c r="B434" s="46"/>
      <c r="C434" s="46"/>
      <c r="D434" s="602"/>
      <c r="E434" s="603"/>
      <c r="F434" s="604"/>
    </row>
    <row r="435" spans="1:6" ht="15.75" customHeight="1">
      <c r="A435" s="65"/>
      <c r="B435" s="84" t="s">
        <v>358</v>
      </c>
      <c r="C435" s="83" t="s">
        <v>1</v>
      </c>
      <c r="D435" s="489">
        <v>3</v>
      </c>
      <c r="E435" s="489">
        <v>0</v>
      </c>
      <c r="F435" s="491">
        <f t="shared" ref="F435" si="54">D435*E435</f>
        <v>0</v>
      </c>
    </row>
    <row r="436" spans="1:6" ht="15.75" customHeight="1">
      <c r="A436" s="65"/>
      <c r="B436" s="46"/>
      <c r="C436" s="46"/>
      <c r="D436" s="602"/>
      <c r="E436" s="603"/>
      <c r="F436" s="604"/>
    </row>
    <row r="437" spans="1:6" ht="15.75" customHeight="1">
      <c r="A437" s="65"/>
      <c r="B437" s="46"/>
      <c r="C437" s="46"/>
      <c r="D437" s="602"/>
      <c r="E437" s="603"/>
      <c r="F437" s="604"/>
    </row>
    <row r="438" spans="1:6" ht="15.75" customHeight="1">
      <c r="A438" s="65"/>
      <c r="B438" s="46"/>
      <c r="C438" s="46"/>
      <c r="D438" s="602"/>
      <c r="E438" s="603"/>
      <c r="F438" s="604"/>
    </row>
    <row r="439" spans="1:6" ht="15.75" customHeight="1">
      <c r="A439" s="65"/>
      <c r="B439" s="46"/>
      <c r="C439" s="46"/>
      <c r="D439" s="602"/>
      <c r="E439" s="603"/>
      <c r="F439" s="604"/>
    </row>
    <row r="440" spans="1:6" ht="15.75" customHeight="1">
      <c r="A440" s="65"/>
      <c r="B440" s="46"/>
      <c r="C440" s="46"/>
      <c r="D440" s="602"/>
      <c r="E440" s="603"/>
      <c r="F440" s="604"/>
    </row>
    <row r="441" spans="1:6" ht="15.75" customHeight="1">
      <c r="A441" s="65"/>
      <c r="B441" s="46"/>
      <c r="C441" s="46"/>
      <c r="D441" s="602"/>
      <c r="E441" s="603"/>
      <c r="F441" s="604"/>
    </row>
    <row r="442" spans="1:6" ht="15.75" customHeight="1">
      <c r="A442" s="65"/>
      <c r="B442" s="46"/>
      <c r="C442" s="46"/>
      <c r="D442" s="602"/>
      <c r="E442" s="603"/>
      <c r="F442" s="604"/>
    </row>
    <row r="443" spans="1:6" ht="15.75" customHeight="1">
      <c r="A443" s="65"/>
      <c r="B443" s="46"/>
      <c r="C443" s="46"/>
      <c r="D443" s="602"/>
      <c r="E443" s="603"/>
      <c r="F443" s="604"/>
    </row>
    <row r="444" spans="1:6" ht="15.75" customHeight="1">
      <c r="A444" s="65"/>
      <c r="B444" s="84" t="s">
        <v>359</v>
      </c>
      <c r="C444" s="83" t="s">
        <v>1</v>
      </c>
      <c r="D444" s="489">
        <v>4</v>
      </c>
      <c r="E444" s="489">
        <v>0</v>
      </c>
      <c r="F444" s="491">
        <f t="shared" ref="F444" si="55">D444*E444</f>
        <v>0</v>
      </c>
    </row>
    <row r="445" spans="1:6" ht="15.75" customHeight="1">
      <c r="A445" s="65"/>
      <c r="B445" s="46"/>
      <c r="C445" s="46"/>
      <c r="D445" s="602"/>
      <c r="E445" s="603"/>
      <c r="F445" s="604"/>
    </row>
    <row r="446" spans="1:6" ht="15.75" customHeight="1">
      <c r="A446" s="65"/>
      <c r="B446" s="46"/>
      <c r="C446" s="46"/>
      <c r="D446" s="602"/>
      <c r="E446" s="603"/>
      <c r="F446" s="604"/>
    </row>
    <row r="447" spans="1:6" ht="15.75" customHeight="1">
      <c r="A447" s="65"/>
      <c r="B447" s="46"/>
      <c r="C447" s="46"/>
      <c r="D447" s="602"/>
      <c r="E447" s="603"/>
      <c r="F447" s="604"/>
    </row>
    <row r="448" spans="1:6" ht="15.75" customHeight="1">
      <c r="A448" s="65"/>
      <c r="B448" s="46"/>
      <c r="C448" s="46"/>
      <c r="D448" s="602"/>
      <c r="E448" s="603"/>
      <c r="F448" s="604"/>
    </row>
    <row r="449" spans="1:6" ht="15.75" customHeight="1">
      <c r="A449" s="65"/>
      <c r="B449" s="46"/>
      <c r="C449" s="46"/>
      <c r="D449" s="602"/>
      <c r="E449" s="603"/>
      <c r="F449" s="604"/>
    </row>
    <row r="450" spans="1:6" ht="15.75" customHeight="1">
      <c r="A450" s="65"/>
      <c r="B450" s="46"/>
      <c r="C450" s="46"/>
      <c r="D450" s="601"/>
      <c r="E450" s="603"/>
      <c r="F450" s="604"/>
    </row>
    <row r="451" spans="1:6" ht="15" customHeight="1">
      <c r="A451" s="65"/>
      <c r="B451" s="46"/>
      <c r="C451" s="74"/>
      <c r="D451" s="602"/>
      <c r="E451" s="603"/>
      <c r="F451" s="604"/>
    </row>
    <row r="452" spans="1:6" ht="15.75" customHeight="1">
      <c r="A452" s="65"/>
      <c r="B452" s="82" t="s">
        <v>360</v>
      </c>
      <c r="C452" s="579"/>
      <c r="D452" s="606"/>
      <c r="E452" s="606"/>
      <c r="F452" s="607"/>
    </row>
    <row r="453" spans="1:6" ht="15.75" customHeight="1">
      <c r="A453" s="65"/>
      <c r="B453" s="82"/>
      <c r="C453" s="579"/>
      <c r="D453" s="606"/>
      <c r="E453" s="606"/>
      <c r="F453" s="607"/>
    </row>
    <row r="454" spans="1:6" ht="30">
      <c r="A454" s="614"/>
      <c r="B454" s="81" t="s">
        <v>1599</v>
      </c>
      <c r="C454" s="83" t="s">
        <v>1</v>
      </c>
      <c r="D454" s="489">
        <v>1</v>
      </c>
      <c r="E454" s="489">
        <v>0</v>
      </c>
      <c r="F454" s="491">
        <f t="shared" ref="F454" si="56">D454*E454</f>
        <v>0</v>
      </c>
    </row>
    <row r="455" spans="1:6" ht="19.5" customHeight="1">
      <c r="A455" s="65"/>
      <c r="B455" s="65"/>
      <c r="C455" s="35"/>
      <c r="D455" s="602"/>
      <c r="E455" s="602"/>
      <c r="F455" s="608"/>
    </row>
    <row r="456" spans="1:6" ht="20.25" customHeight="1">
      <c r="A456" s="65"/>
      <c r="B456" s="65"/>
      <c r="C456" s="35"/>
      <c r="D456" s="602"/>
      <c r="E456" s="602"/>
      <c r="F456" s="608"/>
    </row>
    <row r="457" spans="1:6" ht="15" customHeight="1">
      <c r="A457" s="65"/>
      <c r="B457" s="65"/>
      <c r="C457" s="35"/>
      <c r="D457" s="602"/>
      <c r="E457" s="602"/>
      <c r="F457" s="608"/>
    </row>
    <row r="458" spans="1:6" ht="15.75" customHeight="1">
      <c r="A458" s="65"/>
      <c r="B458" s="65"/>
      <c r="C458" s="35"/>
      <c r="D458" s="602"/>
      <c r="E458" s="602"/>
      <c r="F458" s="608"/>
    </row>
    <row r="459" spans="1:6" ht="19.5" customHeight="1">
      <c r="A459" s="65"/>
      <c r="B459" s="65"/>
      <c r="C459" s="35"/>
      <c r="D459" s="602"/>
      <c r="E459" s="602"/>
      <c r="F459" s="608"/>
    </row>
    <row r="460" spans="1:6" ht="19.5" customHeight="1">
      <c r="A460" s="65"/>
      <c r="B460" s="84" t="s">
        <v>361</v>
      </c>
      <c r="C460" s="83" t="s">
        <v>1</v>
      </c>
      <c r="D460" s="489">
        <v>2</v>
      </c>
      <c r="E460" s="489">
        <v>0</v>
      </c>
      <c r="F460" s="491">
        <f t="shared" ref="F460" si="57">D460*E460</f>
        <v>0</v>
      </c>
    </row>
    <row r="461" spans="1:6" ht="19.5" customHeight="1">
      <c r="A461" s="65"/>
      <c r="B461" s="65"/>
      <c r="C461" s="35"/>
      <c r="D461" s="602"/>
      <c r="E461" s="602"/>
      <c r="F461" s="608"/>
    </row>
    <row r="462" spans="1:6" ht="19.5" customHeight="1">
      <c r="A462" s="65"/>
      <c r="B462" s="65"/>
      <c r="C462" s="35"/>
      <c r="D462" s="602"/>
      <c r="E462" s="602"/>
      <c r="F462" s="608"/>
    </row>
    <row r="463" spans="1:6" ht="19.5" customHeight="1">
      <c r="A463" s="65"/>
      <c r="B463" s="65"/>
      <c r="C463" s="35"/>
      <c r="D463" s="602"/>
      <c r="E463" s="602"/>
      <c r="F463" s="608"/>
    </row>
    <row r="464" spans="1:6" ht="19.5" customHeight="1">
      <c r="A464" s="65"/>
      <c r="B464" s="65"/>
      <c r="C464" s="35"/>
      <c r="D464" s="602"/>
      <c r="E464" s="602"/>
      <c r="F464" s="608"/>
    </row>
    <row r="465" spans="1:6" ht="19.5" customHeight="1">
      <c r="A465" s="65"/>
      <c r="B465" s="65"/>
      <c r="C465" s="35"/>
      <c r="D465" s="602"/>
      <c r="E465" s="602"/>
      <c r="F465" s="608"/>
    </row>
    <row r="466" spans="1:6" ht="19.5" customHeight="1">
      <c r="A466" s="65"/>
      <c r="B466" s="65"/>
      <c r="C466" s="35"/>
      <c r="D466" s="602"/>
      <c r="E466" s="602"/>
      <c r="F466" s="608"/>
    </row>
    <row r="467" spans="1:6" ht="19.5" customHeight="1">
      <c r="A467" s="65"/>
      <c r="B467" s="65"/>
      <c r="C467" s="35"/>
      <c r="D467" s="602"/>
      <c r="E467" s="602"/>
      <c r="F467" s="608"/>
    </row>
    <row r="468" spans="1:6" ht="19.5" customHeight="1">
      <c r="A468" s="65"/>
      <c r="B468" s="65"/>
      <c r="C468" s="35"/>
      <c r="D468" s="602"/>
      <c r="E468" s="602"/>
      <c r="F468" s="608"/>
    </row>
    <row r="469" spans="1:6" ht="19.5" customHeight="1">
      <c r="A469" s="65"/>
      <c r="B469" s="65"/>
      <c r="C469" s="35"/>
      <c r="D469" s="602"/>
      <c r="E469" s="602"/>
      <c r="F469" s="608"/>
    </row>
    <row r="470" spans="1:6" ht="18" customHeight="1">
      <c r="A470" s="65"/>
      <c r="B470" s="84" t="s">
        <v>362</v>
      </c>
      <c r="C470" s="83" t="s">
        <v>1</v>
      </c>
      <c r="D470" s="489">
        <v>2</v>
      </c>
      <c r="E470" s="489">
        <v>0</v>
      </c>
      <c r="F470" s="491">
        <f t="shared" ref="F470" si="58">D470*E470</f>
        <v>0</v>
      </c>
    </row>
    <row r="471" spans="1:6" ht="18" customHeight="1">
      <c r="A471" s="65"/>
      <c r="B471" s="65"/>
      <c r="C471" s="35"/>
      <c r="D471" s="602"/>
      <c r="E471" s="602"/>
      <c r="F471" s="608"/>
    </row>
    <row r="472" spans="1:6" ht="18" customHeight="1">
      <c r="A472" s="65"/>
      <c r="B472" s="65"/>
      <c r="C472" s="35"/>
      <c r="D472" s="602"/>
      <c r="E472" s="602"/>
      <c r="F472" s="608"/>
    </row>
    <row r="473" spans="1:6" ht="18" customHeight="1">
      <c r="A473" s="65"/>
      <c r="B473" s="65"/>
      <c r="C473" s="35"/>
      <c r="D473" s="602"/>
      <c r="E473" s="602"/>
      <c r="F473" s="608"/>
    </row>
    <row r="474" spans="1:6" ht="18" customHeight="1">
      <c r="A474" s="65"/>
      <c r="B474" s="65"/>
      <c r="C474" s="35"/>
      <c r="D474" s="602"/>
      <c r="E474" s="602"/>
      <c r="F474" s="608"/>
    </row>
    <row r="475" spans="1:6" ht="18" customHeight="1">
      <c r="A475" s="65"/>
      <c r="B475" s="65"/>
      <c r="C475" s="35"/>
      <c r="D475" s="602"/>
      <c r="E475" s="602"/>
      <c r="F475" s="608"/>
    </row>
    <row r="476" spans="1:6" ht="18" customHeight="1">
      <c r="A476" s="65"/>
      <c r="B476" s="65"/>
      <c r="C476" s="35"/>
      <c r="D476" s="602"/>
      <c r="E476" s="602"/>
      <c r="F476" s="608"/>
    </row>
    <row r="477" spans="1:6" ht="18" customHeight="1">
      <c r="A477" s="65"/>
      <c r="B477" s="65"/>
      <c r="C477" s="35"/>
      <c r="D477" s="602"/>
      <c r="E477" s="602"/>
      <c r="F477" s="608"/>
    </row>
    <row r="478" spans="1:6" ht="18" customHeight="1">
      <c r="A478" s="65"/>
      <c r="B478" s="65"/>
      <c r="C478" s="35"/>
      <c r="D478" s="602"/>
      <c r="E478" s="602"/>
      <c r="F478" s="608"/>
    </row>
    <row r="479" spans="1:6" ht="18" customHeight="1">
      <c r="A479" s="65"/>
      <c r="B479" s="65"/>
      <c r="C479" s="35"/>
      <c r="D479" s="602"/>
      <c r="E479" s="602"/>
      <c r="F479" s="608"/>
    </row>
    <row r="480" spans="1:6" ht="18" customHeight="1">
      <c r="A480" s="65"/>
      <c r="B480" s="65"/>
      <c r="C480" s="35"/>
      <c r="D480" s="602"/>
      <c r="E480" s="602"/>
      <c r="F480" s="608"/>
    </row>
    <row r="481" spans="1:6" ht="18" customHeight="1">
      <c r="A481" s="65"/>
      <c r="B481" s="65"/>
      <c r="C481" s="35"/>
      <c r="D481" s="602"/>
      <c r="E481" s="602"/>
      <c r="F481" s="608"/>
    </row>
    <row r="482" spans="1:6" ht="18" customHeight="1">
      <c r="A482" s="65"/>
      <c r="B482" s="84" t="s">
        <v>363</v>
      </c>
      <c r="C482" s="83" t="s">
        <v>1</v>
      </c>
      <c r="D482" s="489">
        <v>3</v>
      </c>
      <c r="E482" s="489">
        <v>0</v>
      </c>
      <c r="F482" s="491">
        <f t="shared" ref="F482" si="59">D482*E482</f>
        <v>0</v>
      </c>
    </row>
    <row r="483" spans="1:6" ht="18" customHeight="1">
      <c r="A483" s="65"/>
      <c r="B483" s="65"/>
      <c r="C483" s="35"/>
      <c r="D483" s="602"/>
      <c r="E483" s="602"/>
      <c r="F483" s="608"/>
    </row>
    <row r="484" spans="1:6" ht="18" customHeight="1">
      <c r="A484" s="65"/>
      <c r="B484" s="65"/>
      <c r="C484" s="35"/>
      <c r="D484" s="602"/>
      <c r="E484" s="602"/>
      <c r="F484" s="608"/>
    </row>
    <row r="485" spans="1:6" ht="18" customHeight="1">
      <c r="A485" s="65"/>
      <c r="B485" s="65"/>
      <c r="C485" s="35"/>
      <c r="D485" s="602"/>
      <c r="E485" s="602"/>
      <c r="F485" s="608"/>
    </row>
    <row r="486" spans="1:6" ht="18" customHeight="1">
      <c r="A486" s="65"/>
      <c r="B486" s="65"/>
      <c r="C486" s="35"/>
      <c r="D486" s="602"/>
      <c r="E486" s="602"/>
      <c r="F486" s="608"/>
    </row>
    <row r="487" spans="1:6" ht="18" customHeight="1">
      <c r="A487" s="65"/>
      <c r="B487" s="65"/>
      <c r="C487" s="35"/>
      <c r="D487" s="602"/>
      <c r="E487" s="602"/>
      <c r="F487" s="608"/>
    </row>
    <row r="488" spans="1:6" ht="18" customHeight="1">
      <c r="A488" s="65"/>
      <c r="B488" s="65"/>
      <c r="C488" s="35"/>
      <c r="D488" s="602"/>
      <c r="E488" s="602"/>
      <c r="F488" s="608"/>
    </row>
    <row r="489" spans="1:6" ht="18" customHeight="1">
      <c r="A489" s="65"/>
      <c r="B489" s="65"/>
      <c r="C489" s="35"/>
      <c r="D489" s="602"/>
      <c r="E489" s="602"/>
      <c r="F489" s="608"/>
    </row>
    <row r="490" spans="1:6" ht="18" customHeight="1">
      <c r="A490" s="65"/>
      <c r="B490" s="65"/>
      <c r="C490" s="35"/>
      <c r="D490" s="602"/>
      <c r="E490" s="602"/>
      <c r="F490" s="608"/>
    </row>
    <row r="491" spans="1:6" ht="18" customHeight="1">
      <c r="A491" s="65"/>
      <c r="B491" s="65"/>
      <c r="C491" s="35"/>
      <c r="D491" s="602"/>
      <c r="E491" s="602"/>
      <c r="F491" s="608"/>
    </row>
    <row r="492" spans="1:6" ht="18" customHeight="1">
      <c r="A492" s="65"/>
      <c r="B492" s="65"/>
      <c r="C492" s="35"/>
      <c r="D492" s="602"/>
      <c r="E492" s="602"/>
      <c r="F492" s="608"/>
    </row>
    <row r="493" spans="1:6" ht="18" customHeight="1">
      <c r="A493" s="65"/>
      <c r="B493" s="65"/>
      <c r="C493" s="35"/>
      <c r="D493" s="602"/>
      <c r="E493" s="602"/>
      <c r="F493" s="608"/>
    </row>
    <row r="494" spans="1:6" ht="18" customHeight="1">
      <c r="A494" s="65"/>
      <c r="B494" s="84" t="s">
        <v>364</v>
      </c>
      <c r="C494" s="83" t="s">
        <v>1</v>
      </c>
      <c r="D494" s="489">
        <v>2</v>
      </c>
      <c r="E494" s="489">
        <v>0</v>
      </c>
      <c r="F494" s="491">
        <f t="shared" ref="F494" si="60">D494*E494</f>
        <v>0</v>
      </c>
    </row>
    <row r="495" spans="1:6" ht="18" customHeight="1">
      <c r="A495" s="65"/>
      <c r="B495" s="65"/>
      <c r="C495" s="35"/>
      <c r="D495" s="602"/>
      <c r="E495" s="602"/>
      <c r="F495" s="608"/>
    </row>
    <row r="496" spans="1:6" ht="18" customHeight="1">
      <c r="A496" s="65"/>
      <c r="B496" s="65"/>
      <c r="C496" s="35"/>
      <c r="D496" s="602"/>
      <c r="E496" s="602"/>
      <c r="F496" s="608"/>
    </row>
    <row r="497" spans="1:6" ht="18" customHeight="1">
      <c r="A497" s="65"/>
      <c r="B497" s="65"/>
      <c r="C497" s="35"/>
      <c r="D497" s="602"/>
      <c r="E497" s="602"/>
      <c r="F497" s="608"/>
    </row>
    <row r="498" spans="1:6" ht="18" customHeight="1">
      <c r="A498" s="65"/>
      <c r="B498" s="65"/>
      <c r="C498" s="35"/>
      <c r="D498" s="602"/>
      <c r="E498" s="602"/>
      <c r="F498" s="608"/>
    </row>
    <row r="499" spans="1:6" ht="18" customHeight="1">
      <c r="A499" s="65"/>
      <c r="B499" s="65"/>
      <c r="C499" s="35"/>
      <c r="D499" s="602"/>
      <c r="E499" s="602"/>
      <c r="F499" s="608"/>
    </row>
    <row r="500" spans="1:6" ht="18" customHeight="1">
      <c r="A500" s="65"/>
      <c r="B500" s="65"/>
      <c r="C500" s="35"/>
      <c r="D500" s="602"/>
      <c r="E500" s="602"/>
      <c r="F500" s="608"/>
    </row>
    <row r="501" spans="1:6" ht="18" customHeight="1">
      <c r="A501" s="65"/>
      <c r="B501" s="65"/>
      <c r="C501" s="35"/>
      <c r="D501" s="602"/>
      <c r="E501" s="602"/>
      <c r="F501" s="608"/>
    </row>
    <row r="502" spans="1:6" ht="17.25" customHeight="1">
      <c r="A502" s="65"/>
      <c r="B502" s="65"/>
      <c r="C502" s="35"/>
      <c r="D502" s="602"/>
      <c r="E502" s="602"/>
      <c r="F502" s="608"/>
    </row>
    <row r="503" spans="1:6" ht="13.5" customHeight="1">
      <c r="A503" s="65"/>
      <c r="B503" s="43"/>
      <c r="C503" s="43"/>
      <c r="D503" s="602"/>
      <c r="E503" s="602"/>
      <c r="F503" s="608"/>
    </row>
    <row r="504" spans="1:6" ht="13.5" customHeight="1">
      <c r="A504" s="65"/>
      <c r="B504" s="43"/>
      <c r="C504" s="43"/>
      <c r="D504" s="602"/>
      <c r="E504" s="602"/>
      <c r="F504" s="608"/>
    </row>
    <row r="505" spans="1:6" ht="13.5" customHeight="1">
      <c r="A505" s="65"/>
      <c r="B505" s="43"/>
      <c r="C505" s="43"/>
      <c r="D505" s="602"/>
      <c r="E505" s="602"/>
      <c r="F505" s="608"/>
    </row>
    <row r="506" spans="1:6" ht="13.5" customHeight="1">
      <c r="A506" s="65"/>
      <c r="B506" s="85" t="s">
        <v>365</v>
      </c>
      <c r="C506" s="83" t="s">
        <v>1</v>
      </c>
      <c r="D506" s="489">
        <v>1</v>
      </c>
      <c r="E506" s="489">
        <v>0</v>
      </c>
      <c r="F506" s="491">
        <f t="shared" ref="F506" si="61">D506*E506</f>
        <v>0</v>
      </c>
    </row>
    <row r="507" spans="1:6" ht="13.5" customHeight="1">
      <c r="A507" s="65"/>
      <c r="B507" s="43"/>
      <c r="C507" s="43"/>
      <c r="D507" s="602"/>
      <c r="E507" s="602"/>
      <c r="F507" s="608"/>
    </row>
    <row r="508" spans="1:6" ht="13.5" customHeight="1">
      <c r="A508" s="65"/>
      <c r="B508" s="43"/>
      <c r="C508" s="43"/>
      <c r="D508" s="602"/>
      <c r="E508" s="602"/>
      <c r="F508" s="608"/>
    </row>
    <row r="509" spans="1:6" ht="13.5" customHeight="1">
      <c r="A509" s="65"/>
      <c r="B509" s="43"/>
      <c r="C509" s="43"/>
      <c r="D509" s="602"/>
      <c r="E509" s="602"/>
      <c r="F509" s="608"/>
    </row>
    <row r="510" spans="1:6" ht="13.5" customHeight="1">
      <c r="A510" s="65"/>
      <c r="B510" s="43"/>
      <c r="C510" s="43"/>
      <c r="D510" s="602"/>
      <c r="E510" s="602"/>
      <c r="F510" s="608"/>
    </row>
    <row r="511" spans="1:6" ht="13.5" customHeight="1">
      <c r="A511" s="65"/>
      <c r="B511" s="43"/>
      <c r="C511" s="43"/>
      <c r="D511" s="602"/>
      <c r="E511" s="602"/>
      <c r="F511" s="608"/>
    </row>
    <row r="512" spans="1:6" ht="13.5" customHeight="1">
      <c r="A512" s="65"/>
      <c r="B512" s="43"/>
      <c r="C512" s="43"/>
      <c r="D512" s="602"/>
      <c r="E512" s="602"/>
      <c r="F512" s="608"/>
    </row>
    <row r="513" spans="1:6" ht="13.5" customHeight="1">
      <c r="A513" s="65"/>
      <c r="B513" s="43"/>
      <c r="C513" s="43"/>
      <c r="D513" s="602"/>
      <c r="E513" s="602"/>
      <c r="F513" s="608"/>
    </row>
    <row r="514" spans="1:6" ht="13.5" customHeight="1">
      <c r="A514" s="65"/>
      <c r="B514" s="43"/>
      <c r="C514" s="43"/>
      <c r="D514" s="602"/>
      <c r="E514" s="602"/>
      <c r="F514" s="608"/>
    </row>
    <row r="515" spans="1:6" ht="13.5" customHeight="1">
      <c r="A515" s="65"/>
      <c r="B515" s="43"/>
      <c r="C515" s="43"/>
      <c r="D515" s="602"/>
      <c r="E515" s="602"/>
      <c r="F515" s="608"/>
    </row>
    <row r="516" spans="1:6" ht="13.5" customHeight="1">
      <c r="A516" s="65"/>
      <c r="B516" s="43"/>
      <c r="C516" s="43"/>
      <c r="D516" s="602"/>
      <c r="E516" s="602"/>
      <c r="F516" s="608"/>
    </row>
    <row r="517" spans="1:6" ht="13.5" customHeight="1">
      <c r="A517" s="65"/>
      <c r="B517" s="43"/>
      <c r="C517" s="43"/>
      <c r="D517" s="602"/>
      <c r="E517" s="602"/>
      <c r="F517" s="608"/>
    </row>
    <row r="518" spans="1:6" ht="13.5" customHeight="1">
      <c r="A518" s="65"/>
      <c r="B518" s="43"/>
      <c r="C518" s="43"/>
      <c r="D518" s="602"/>
      <c r="E518" s="602"/>
      <c r="F518" s="608"/>
    </row>
    <row r="519" spans="1:6" ht="13.5" customHeight="1">
      <c r="A519" s="65"/>
      <c r="B519" s="43"/>
      <c r="C519" s="43"/>
      <c r="D519" s="602"/>
      <c r="E519" s="602"/>
      <c r="F519" s="608"/>
    </row>
    <row r="520" spans="1:6" ht="13.5" customHeight="1">
      <c r="A520" s="65"/>
      <c r="B520" s="43"/>
      <c r="C520" s="43"/>
      <c r="D520" s="602"/>
      <c r="E520" s="602"/>
      <c r="F520" s="608"/>
    </row>
    <row r="521" spans="1:6" ht="13.5" customHeight="1">
      <c r="A521" s="65"/>
      <c r="B521" s="43"/>
      <c r="C521" s="43"/>
      <c r="D521" s="602"/>
      <c r="E521" s="602"/>
      <c r="F521" s="608"/>
    </row>
    <row r="522" spans="1:6" ht="30.75" customHeight="1">
      <c r="A522" s="65"/>
      <c r="B522" s="85" t="s">
        <v>1614</v>
      </c>
      <c r="C522" s="83" t="s">
        <v>1</v>
      </c>
      <c r="D522" s="489">
        <v>1</v>
      </c>
      <c r="E522" s="489">
        <v>0</v>
      </c>
      <c r="F522" s="491">
        <f t="shared" ref="F522" si="62">D522*E522</f>
        <v>0</v>
      </c>
    </row>
    <row r="523" spans="1:6" ht="13.5" customHeight="1">
      <c r="A523" s="65"/>
      <c r="B523" s="43"/>
      <c r="C523" s="43"/>
      <c r="D523" s="602"/>
      <c r="E523" s="602"/>
      <c r="F523" s="608"/>
    </row>
    <row r="524" spans="1:6" ht="13.5" customHeight="1">
      <c r="A524" s="65"/>
      <c r="B524" s="43"/>
      <c r="C524" s="43"/>
      <c r="D524" s="602"/>
      <c r="E524" s="602"/>
      <c r="F524" s="608"/>
    </row>
    <row r="525" spans="1:6" ht="13.5" customHeight="1">
      <c r="A525" s="65"/>
      <c r="B525" s="43"/>
      <c r="C525" s="43"/>
      <c r="D525" s="602"/>
      <c r="E525" s="602"/>
      <c r="F525" s="608"/>
    </row>
    <row r="526" spans="1:6" ht="13.5" customHeight="1">
      <c r="A526" s="65"/>
      <c r="B526" s="43"/>
      <c r="C526" s="43"/>
      <c r="D526" s="602"/>
      <c r="E526" s="602"/>
      <c r="F526" s="608"/>
    </row>
    <row r="527" spans="1:6" ht="13.5" customHeight="1">
      <c r="A527" s="65"/>
      <c r="B527" s="43"/>
      <c r="C527" s="43"/>
      <c r="D527" s="602"/>
      <c r="E527" s="602"/>
      <c r="F527" s="608"/>
    </row>
    <row r="528" spans="1:6" ht="13.5" customHeight="1">
      <c r="A528" s="65"/>
      <c r="B528" s="43"/>
      <c r="C528" s="43"/>
      <c r="D528" s="602"/>
      <c r="E528" s="602"/>
      <c r="F528" s="608"/>
    </row>
    <row r="529" spans="1:6" ht="13.5" customHeight="1">
      <c r="A529" s="65"/>
      <c r="B529" s="43"/>
      <c r="C529" s="43"/>
      <c r="D529" s="602"/>
      <c r="E529" s="602"/>
      <c r="F529" s="608"/>
    </row>
    <row r="530" spans="1:6" ht="13.5" customHeight="1">
      <c r="A530" s="65"/>
      <c r="B530" s="43"/>
      <c r="C530" s="43"/>
      <c r="D530" s="602"/>
      <c r="E530" s="602"/>
      <c r="F530" s="608"/>
    </row>
    <row r="531" spans="1:6" ht="13.5" customHeight="1">
      <c r="A531" s="65"/>
      <c r="B531" s="43"/>
      <c r="C531" s="43"/>
      <c r="D531" s="602"/>
      <c r="E531" s="602"/>
      <c r="F531" s="608"/>
    </row>
    <row r="532" spans="1:6" ht="13.5" customHeight="1">
      <c r="A532" s="65"/>
      <c r="B532" s="43"/>
      <c r="C532" s="43"/>
      <c r="D532" s="602"/>
      <c r="E532" s="602"/>
      <c r="F532" s="608"/>
    </row>
    <row r="533" spans="1:6" ht="13.5" customHeight="1">
      <c r="A533" s="65"/>
      <c r="B533" s="43"/>
      <c r="C533" s="43"/>
      <c r="D533" s="602"/>
      <c r="E533" s="602"/>
      <c r="F533" s="608"/>
    </row>
    <row r="534" spans="1:6" ht="13.5" customHeight="1">
      <c r="A534" s="65"/>
      <c r="B534" s="43"/>
      <c r="C534" s="43"/>
      <c r="D534" s="602"/>
      <c r="E534" s="602"/>
      <c r="F534" s="608"/>
    </row>
    <row r="535" spans="1:6" ht="13.5" customHeight="1">
      <c r="A535" s="65"/>
      <c r="B535" s="43"/>
      <c r="C535" s="43"/>
      <c r="D535" s="602"/>
      <c r="E535" s="602"/>
      <c r="F535" s="608"/>
    </row>
    <row r="536" spans="1:6" ht="13.5" customHeight="1">
      <c r="A536" s="65"/>
      <c r="B536" s="43"/>
      <c r="C536" s="43"/>
      <c r="D536" s="602"/>
      <c r="E536" s="602"/>
      <c r="F536" s="608"/>
    </row>
    <row r="537" spans="1:6" ht="13.5" customHeight="1">
      <c r="A537" s="65"/>
      <c r="B537" s="43"/>
      <c r="C537" s="43"/>
      <c r="D537" s="602"/>
      <c r="E537" s="602"/>
      <c r="F537" s="608"/>
    </row>
    <row r="538" spans="1:6" ht="13.5" customHeight="1">
      <c r="A538" s="65"/>
      <c r="B538" s="84" t="s">
        <v>366</v>
      </c>
      <c r="C538" s="86" t="s">
        <v>1</v>
      </c>
      <c r="D538" s="489">
        <v>1</v>
      </c>
      <c r="E538" s="489">
        <v>0</v>
      </c>
      <c r="F538" s="491">
        <f t="shared" ref="F538" si="63">D538*E538</f>
        <v>0</v>
      </c>
    </row>
    <row r="539" spans="1:6" ht="13.5" customHeight="1">
      <c r="A539" s="65"/>
      <c r="B539" s="43"/>
      <c r="C539" s="43"/>
      <c r="D539" s="602"/>
      <c r="E539" s="602"/>
      <c r="F539" s="608"/>
    </row>
    <row r="540" spans="1:6" ht="13.5" customHeight="1">
      <c r="A540" s="65"/>
      <c r="B540" s="43"/>
      <c r="C540" s="43"/>
      <c r="D540" s="602"/>
      <c r="E540" s="602"/>
      <c r="F540" s="608"/>
    </row>
    <row r="541" spans="1:6" ht="13.5" customHeight="1">
      <c r="A541" s="65"/>
      <c r="B541" s="43"/>
      <c r="C541" s="43"/>
      <c r="D541" s="602"/>
      <c r="E541" s="602"/>
      <c r="F541" s="608"/>
    </row>
    <row r="542" spans="1:6" ht="13.5" customHeight="1">
      <c r="A542" s="65"/>
      <c r="B542" s="43"/>
      <c r="C542" s="43"/>
      <c r="D542" s="602"/>
      <c r="E542" s="602"/>
      <c r="F542" s="608"/>
    </row>
    <row r="543" spans="1:6" ht="13.5" customHeight="1">
      <c r="A543" s="65"/>
      <c r="B543" s="43"/>
      <c r="C543" s="43"/>
      <c r="D543" s="602"/>
      <c r="E543" s="602"/>
      <c r="F543" s="608"/>
    </row>
    <row r="544" spans="1:6" ht="13.5" customHeight="1">
      <c r="A544" s="65"/>
      <c r="B544" s="43"/>
      <c r="C544" s="43"/>
      <c r="D544" s="602"/>
      <c r="E544" s="602"/>
      <c r="F544" s="608"/>
    </row>
    <row r="545" spans="1:6" ht="13.5" customHeight="1">
      <c r="A545" s="65"/>
      <c r="B545" s="43"/>
      <c r="C545" s="43"/>
      <c r="D545" s="602"/>
      <c r="E545" s="602"/>
      <c r="F545" s="608"/>
    </row>
    <row r="546" spans="1:6" ht="13.5" customHeight="1">
      <c r="A546" s="65"/>
      <c r="B546" s="43"/>
      <c r="C546" s="43"/>
      <c r="D546" s="602"/>
      <c r="E546" s="602"/>
      <c r="F546" s="608"/>
    </row>
    <row r="547" spans="1:6" ht="13.5" customHeight="1">
      <c r="A547" s="65"/>
      <c r="B547" s="43"/>
      <c r="C547" s="43"/>
      <c r="D547" s="602"/>
      <c r="E547" s="602"/>
      <c r="F547" s="608"/>
    </row>
    <row r="548" spans="1:6" ht="13.5" customHeight="1">
      <c r="A548" s="65"/>
      <c r="B548" s="43"/>
      <c r="C548" s="43"/>
      <c r="D548" s="602"/>
      <c r="E548" s="602"/>
      <c r="F548" s="608"/>
    </row>
    <row r="549" spans="1:6" ht="13.5" customHeight="1">
      <c r="A549" s="65"/>
      <c r="B549" s="43"/>
      <c r="C549" s="43"/>
      <c r="D549" s="602"/>
      <c r="E549" s="602"/>
      <c r="F549" s="608"/>
    </row>
    <row r="550" spans="1:6" ht="13.5" customHeight="1">
      <c r="A550" s="65"/>
      <c r="B550" s="43"/>
      <c r="C550" s="43"/>
      <c r="D550" s="602"/>
      <c r="E550" s="602"/>
      <c r="F550" s="608"/>
    </row>
    <row r="551" spans="1:6" ht="13.5" customHeight="1">
      <c r="A551" s="65"/>
      <c r="B551" s="43"/>
      <c r="C551" s="43"/>
      <c r="D551" s="602"/>
      <c r="E551" s="602"/>
      <c r="F551" s="608"/>
    </row>
    <row r="552" spans="1:6" ht="13.5" customHeight="1">
      <c r="A552" s="65"/>
      <c r="B552" s="43"/>
      <c r="C552" s="43"/>
      <c r="D552" s="602"/>
      <c r="E552" s="602"/>
      <c r="F552" s="608"/>
    </row>
    <row r="553" spans="1:6" ht="13.5" customHeight="1">
      <c r="A553" s="65"/>
      <c r="B553" s="82" t="s">
        <v>367</v>
      </c>
      <c r="C553" s="83"/>
      <c r="D553" s="489"/>
      <c r="E553" s="489"/>
      <c r="F553" s="491"/>
    </row>
    <row r="554" spans="1:6" ht="13.5" customHeight="1">
      <c r="A554" s="65"/>
      <c r="B554" s="84" t="s">
        <v>368</v>
      </c>
      <c r="C554" s="83"/>
      <c r="D554" s="489"/>
      <c r="E554" s="489"/>
      <c r="F554" s="491"/>
    </row>
    <row r="555" spans="1:6" ht="13.5" customHeight="1">
      <c r="A555" s="65"/>
      <c r="B555" s="84" t="s">
        <v>1118</v>
      </c>
      <c r="C555" s="86" t="s">
        <v>1</v>
      </c>
      <c r="D555" s="489">
        <v>3</v>
      </c>
      <c r="E555" s="489">
        <v>0</v>
      </c>
      <c r="F555" s="491">
        <f t="shared" ref="F555" si="64">D555*E555</f>
        <v>0</v>
      </c>
    </row>
    <row r="556" spans="1:6" ht="13.5" customHeight="1">
      <c r="A556" s="65"/>
      <c r="B556" s="84" t="s">
        <v>369</v>
      </c>
      <c r="C556" s="86"/>
      <c r="D556" s="489"/>
      <c r="E556" s="489"/>
      <c r="F556" s="491"/>
    </row>
    <row r="557" spans="1:6" ht="13.5" customHeight="1">
      <c r="A557" s="65"/>
      <c r="B557" s="43"/>
      <c r="C557" s="43"/>
      <c r="D557" s="602"/>
      <c r="E557" s="602"/>
      <c r="F557" s="608"/>
    </row>
    <row r="558" spans="1:6" ht="13.5" customHeight="1">
      <c r="A558" s="65"/>
      <c r="B558" s="43"/>
      <c r="C558" s="43"/>
      <c r="D558" s="602"/>
      <c r="E558" s="602"/>
      <c r="F558" s="608"/>
    </row>
    <row r="559" spans="1:6" ht="13.5" customHeight="1">
      <c r="A559" s="65"/>
      <c r="B559" s="43"/>
      <c r="C559" s="43"/>
      <c r="D559" s="602"/>
      <c r="E559" s="602"/>
      <c r="F559" s="608"/>
    </row>
    <row r="560" spans="1:6" ht="13.5" customHeight="1">
      <c r="A560" s="65"/>
      <c r="B560" s="43"/>
      <c r="C560" s="43"/>
      <c r="D560" s="602"/>
      <c r="E560" s="602"/>
      <c r="F560" s="608"/>
    </row>
    <row r="561" spans="1:6" ht="13.5" customHeight="1">
      <c r="A561" s="65"/>
      <c r="B561" s="43"/>
      <c r="C561" s="43"/>
      <c r="D561" s="602"/>
      <c r="E561" s="602"/>
      <c r="F561" s="608"/>
    </row>
    <row r="562" spans="1:6" ht="13.5" customHeight="1">
      <c r="A562" s="65"/>
      <c r="B562" s="43"/>
      <c r="C562" s="43"/>
      <c r="D562" s="602"/>
      <c r="E562" s="602"/>
      <c r="F562" s="608"/>
    </row>
    <row r="563" spans="1:6" ht="13.5" customHeight="1">
      <c r="A563" s="65"/>
      <c r="B563" s="43"/>
      <c r="C563" s="43"/>
      <c r="D563" s="602"/>
      <c r="E563" s="602"/>
      <c r="F563" s="608"/>
    </row>
    <row r="564" spans="1:6" ht="13.5" customHeight="1">
      <c r="A564" s="65"/>
      <c r="B564" s="43"/>
      <c r="C564" s="43"/>
      <c r="D564" s="602"/>
      <c r="E564" s="602"/>
      <c r="F564" s="608"/>
    </row>
    <row r="565" spans="1:6" ht="13.5" customHeight="1">
      <c r="A565" s="65"/>
      <c r="B565" s="43"/>
      <c r="C565" s="43"/>
      <c r="D565" s="602"/>
      <c r="E565" s="602"/>
      <c r="F565" s="608"/>
    </row>
    <row r="566" spans="1:6" ht="13.5" customHeight="1">
      <c r="A566" s="65"/>
      <c r="B566" s="43"/>
      <c r="C566" s="43"/>
      <c r="D566" s="602"/>
      <c r="E566" s="602"/>
      <c r="F566" s="608"/>
    </row>
    <row r="567" spans="1:6" ht="13.5" customHeight="1">
      <c r="A567" s="65"/>
      <c r="B567" s="43"/>
      <c r="C567" s="43"/>
      <c r="D567" s="602"/>
      <c r="E567" s="602"/>
      <c r="F567" s="608"/>
    </row>
    <row r="568" spans="1:6" ht="13.5" customHeight="1">
      <c r="A568" s="65"/>
      <c r="B568" s="43"/>
      <c r="C568" s="43"/>
      <c r="D568" s="602"/>
      <c r="E568" s="602"/>
      <c r="F568" s="608"/>
    </row>
    <row r="569" spans="1:6" ht="13.5" customHeight="1">
      <c r="A569" s="65"/>
      <c r="B569" s="43"/>
      <c r="C569" s="43"/>
      <c r="D569" s="602"/>
      <c r="E569" s="602"/>
      <c r="F569" s="608"/>
    </row>
    <row r="570" spans="1:6" ht="13.5" customHeight="1">
      <c r="A570" s="65"/>
      <c r="B570" s="43"/>
      <c r="C570" s="43"/>
      <c r="D570" s="602"/>
      <c r="E570" s="602"/>
      <c r="F570" s="608"/>
    </row>
    <row r="571" spans="1:6" ht="13.5" customHeight="1">
      <c r="A571" s="65"/>
      <c r="B571" s="43"/>
      <c r="C571" s="43"/>
      <c r="D571" s="602"/>
      <c r="E571" s="602"/>
      <c r="F571" s="608"/>
    </row>
    <row r="572" spans="1:6" ht="13.5" customHeight="1">
      <c r="A572" s="65"/>
      <c r="B572" s="43"/>
      <c r="C572" s="43"/>
      <c r="D572" s="602"/>
      <c r="E572" s="602"/>
      <c r="F572" s="608"/>
    </row>
    <row r="573" spans="1:6" ht="13.5" customHeight="1">
      <c r="A573" s="65"/>
      <c r="B573" s="43"/>
      <c r="C573" s="43"/>
      <c r="D573" s="602"/>
      <c r="E573" s="602"/>
      <c r="F573" s="608"/>
    </row>
    <row r="574" spans="1:6" ht="13.5" customHeight="1">
      <c r="A574" s="65"/>
      <c r="B574" s="43"/>
      <c r="C574" s="43"/>
      <c r="D574" s="602"/>
      <c r="E574" s="602"/>
      <c r="F574" s="608"/>
    </row>
    <row r="575" spans="1:6" ht="13.5" customHeight="1">
      <c r="A575" s="65"/>
      <c r="B575" s="84" t="s">
        <v>1119</v>
      </c>
      <c r="C575" s="86" t="s">
        <v>1</v>
      </c>
      <c r="D575" s="489">
        <v>6</v>
      </c>
      <c r="E575" s="489">
        <v>0</v>
      </c>
      <c r="F575" s="491">
        <f t="shared" ref="F575" si="65">D575*E575</f>
        <v>0</v>
      </c>
    </row>
    <row r="576" spans="1:6" ht="13.5" customHeight="1">
      <c r="A576" s="65"/>
      <c r="B576" s="84"/>
      <c r="C576" s="83"/>
      <c r="D576" s="489"/>
      <c r="E576" s="489"/>
      <c r="F576" s="491"/>
    </row>
    <row r="577" spans="1:6" ht="13.5" customHeight="1">
      <c r="A577" s="65"/>
      <c r="B577" s="84"/>
      <c r="C577" s="86"/>
      <c r="D577" s="489"/>
      <c r="E577" s="489"/>
      <c r="F577" s="491"/>
    </row>
    <row r="578" spans="1:6" ht="13.5" customHeight="1">
      <c r="A578" s="65"/>
      <c r="B578" s="84"/>
      <c r="C578" s="83"/>
      <c r="D578" s="489"/>
      <c r="E578" s="489"/>
      <c r="F578" s="491"/>
    </row>
    <row r="579" spans="1:6" ht="13.5" customHeight="1">
      <c r="A579" s="65"/>
      <c r="B579" s="43"/>
      <c r="C579" s="43"/>
      <c r="D579" s="602"/>
      <c r="E579" s="602"/>
      <c r="F579" s="608"/>
    </row>
    <row r="580" spans="1:6" ht="13.5" customHeight="1">
      <c r="A580" s="65"/>
      <c r="B580" s="43"/>
      <c r="C580" s="43"/>
      <c r="D580" s="602"/>
      <c r="E580" s="602"/>
      <c r="F580" s="608"/>
    </row>
    <row r="581" spans="1:6" ht="13.5" customHeight="1">
      <c r="A581" s="65"/>
      <c r="B581" s="43"/>
      <c r="C581" s="43"/>
      <c r="D581" s="602"/>
      <c r="E581" s="602"/>
      <c r="F581" s="608"/>
    </row>
    <row r="582" spans="1:6" ht="13.5" customHeight="1">
      <c r="A582" s="65"/>
      <c r="B582" s="43"/>
      <c r="C582" s="43"/>
      <c r="D582" s="602"/>
      <c r="E582" s="602"/>
      <c r="F582" s="608"/>
    </row>
    <row r="583" spans="1:6" ht="13.5" customHeight="1">
      <c r="A583" s="65"/>
      <c r="B583" s="43"/>
      <c r="C583" s="43"/>
      <c r="D583" s="602"/>
      <c r="E583" s="602"/>
      <c r="F583" s="608"/>
    </row>
    <row r="584" spans="1:6" ht="13.5" customHeight="1">
      <c r="A584" s="65"/>
      <c r="B584" s="43"/>
      <c r="C584" s="43"/>
      <c r="D584" s="602"/>
      <c r="E584" s="602"/>
      <c r="F584" s="608"/>
    </row>
    <row r="585" spans="1:6" ht="13.5" customHeight="1">
      <c r="A585" s="65"/>
      <c r="B585" s="43"/>
      <c r="C585" s="43"/>
      <c r="D585" s="602"/>
      <c r="E585" s="602"/>
      <c r="F585" s="608"/>
    </row>
    <row r="586" spans="1:6" ht="13.5" customHeight="1">
      <c r="A586" s="65"/>
      <c r="B586" s="43"/>
      <c r="C586" s="43"/>
      <c r="D586" s="602"/>
      <c r="E586" s="602"/>
      <c r="F586" s="608"/>
    </row>
    <row r="587" spans="1:6" ht="13.5" customHeight="1">
      <c r="A587" s="65"/>
      <c r="B587" s="43"/>
      <c r="C587" s="43"/>
      <c r="D587" s="602"/>
      <c r="E587" s="602"/>
      <c r="F587" s="608"/>
    </row>
    <row r="588" spans="1:6" ht="13.5" customHeight="1">
      <c r="A588" s="65"/>
      <c r="B588" s="43"/>
      <c r="C588" s="43"/>
      <c r="D588" s="602"/>
      <c r="E588" s="602"/>
      <c r="F588" s="608"/>
    </row>
    <row r="589" spans="1:6" ht="13.5" customHeight="1">
      <c r="A589" s="65"/>
      <c r="B589" s="43"/>
      <c r="C589" s="43"/>
      <c r="D589" s="602"/>
      <c r="E589" s="602"/>
      <c r="F589" s="608"/>
    </row>
    <row r="590" spans="1:6" ht="13.5" customHeight="1">
      <c r="A590" s="65"/>
      <c r="B590" s="43"/>
      <c r="C590" s="43"/>
      <c r="D590" s="602"/>
      <c r="E590" s="602"/>
      <c r="F590" s="608"/>
    </row>
    <row r="591" spans="1:6" ht="13.5" customHeight="1">
      <c r="A591" s="65"/>
      <c r="B591" s="43"/>
      <c r="C591" s="43"/>
      <c r="D591" s="602"/>
      <c r="E591" s="602"/>
      <c r="F591" s="608"/>
    </row>
    <row r="592" spans="1:6" ht="13.5" customHeight="1">
      <c r="A592" s="65"/>
      <c r="B592" s="84" t="s">
        <v>1120</v>
      </c>
      <c r="C592" s="86" t="s">
        <v>1</v>
      </c>
      <c r="D592" s="489">
        <v>8</v>
      </c>
      <c r="E592" s="489">
        <v>0</v>
      </c>
      <c r="F592" s="491">
        <f t="shared" ref="F592" si="66">D592*E592</f>
        <v>0</v>
      </c>
    </row>
    <row r="593" spans="1:6" ht="13.5" customHeight="1">
      <c r="A593" s="65"/>
      <c r="B593" s="43"/>
      <c r="C593" s="43"/>
      <c r="D593" s="602"/>
      <c r="E593" s="602"/>
      <c r="F593" s="608"/>
    </row>
    <row r="594" spans="1:6" ht="13.5" customHeight="1">
      <c r="A594" s="65"/>
      <c r="B594" s="43"/>
      <c r="C594" s="43"/>
      <c r="D594" s="602"/>
      <c r="E594" s="602"/>
      <c r="F594" s="608"/>
    </row>
    <row r="595" spans="1:6" ht="13.5" customHeight="1">
      <c r="A595" s="65"/>
      <c r="B595" s="43"/>
      <c r="C595" s="43"/>
      <c r="D595" s="602"/>
      <c r="E595" s="602"/>
      <c r="F595" s="608"/>
    </row>
    <row r="596" spans="1:6" ht="13.5" customHeight="1">
      <c r="A596" s="65"/>
      <c r="B596" s="43"/>
      <c r="C596" s="43"/>
      <c r="D596" s="602"/>
      <c r="E596" s="602"/>
      <c r="F596" s="608"/>
    </row>
    <row r="597" spans="1:6" ht="13.5" customHeight="1">
      <c r="A597" s="65"/>
      <c r="B597" s="43"/>
      <c r="C597" s="43"/>
      <c r="D597" s="602"/>
      <c r="E597" s="602"/>
      <c r="F597" s="608"/>
    </row>
    <row r="598" spans="1:6" ht="13.5" customHeight="1">
      <c r="A598" s="65"/>
      <c r="B598" s="43"/>
      <c r="C598" s="43"/>
      <c r="D598" s="602"/>
      <c r="E598" s="602"/>
      <c r="F598" s="608"/>
    </row>
    <row r="599" spans="1:6" ht="13.5" customHeight="1">
      <c r="A599" s="65"/>
      <c r="B599" s="43"/>
      <c r="C599" s="43"/>
      <c r="D599" s="602"/>
      <c r="E599" s="602"/>
      <c r="F599" s="608"/>
    </row>
    <row r="600" spans="1:6" ht="13.5" customHeight="1">
      <c r="A600" s="65"/>
      <c r="B600" s="43"/>
      <c r="C600" s="43"/>
      <c r="D600" s="602"/>
      <c r="E600" s="602"/>
      <c r="F600" s="608"/>
    </row>
    <row r="601" spans="1:6" ht="13.5" customHeight="1">
      <c r="A601" s="65"/>
      <c r="B601" s="43"/>
      <c r="C601" s="43"/>
      <c r="D601" s="602"/>
      <c r="E601" s="602"/>
      <c r="F601" s="608"/>
    </row>
    <row r="602" spans="1:6" ht="13.5" customHeight="1">
      <c r="A602" s="65"/>
      <c r="B602" s="43"/>
      <c r="C602" s="43"/>
      <c r="D602" s="602"/>
      <c r="E602" s="602"/>
      <c r="F602" s="608"/>
    </row>
    <row r="603" spans="1:6" ht="13.5" customHeight="1">
      <c r="A603" s="65"/>
      <c r="B603" s="43"/>
      <c r="C603" s="43"/>
      <c r="D603" s="602"/>
      <c r="E603" s="602"/>
      <c r="F603" s="608"/>
    </row>
    <row r="604" spans="1:6" ht="13.5" customHeight="1">
      <c r="A604" s="65"/>
      <c r="B604" s="43"/>
      <c r="C604" s="43"/>
      <c r="D604" s="602"/>
      <c r="E604" s="602"/>
      <c r="F604" s="608"/>
    </row>
    <row r="605" spans="1:6" ht="13.5" customHeight="1">
      <c r="A605" s="65"/>
      <c r="B605" s="43"/>
      <c r="C605" s="43"/>
      <c r="D605" s="602"/>
      <c r="E605" s="602"/>
      <c r="F605" s="608"/>
    </row>
    <row r="606" spans="1:6" ht="13.5" customHeight="1">
      <c r="A606" s="65"/>
      <c r="B606" s="43"/>
      <c r="C606" s="43"/>
      <c r="D606" s="602"/>
      <c r="E606" s="602"/>
      <c r="F606" s="608"/>
    </row>
    <row r="607" spans="1:6" ht="13.5" customHeight="1">
      <c r="A607" s="65"/>
      <c r="B607" s="43"/>
      <c r="C607" s="43"/>
      <c r="D607" s="602"/>
      <c r="E607" s="602"/>
      <c r="F607" s="608"/>
    </row>
    <row r="608" spans="1:6" ht="13.5" customHeight="1">
      <c r="A608" s="65"/>
      <c r="B608" s="43"/>
      <c r="C608" s="43"/>
      <c r="D608" s="602"/>
      <c r="E608" s="602"/>
      <c r="F608" s="608"/>
    </row>
    <row r="609" spans="1:6" ht="15.75" customHeight="1">
      <c r="A609" s="65"/>
      <c r="B609" s="84" t="s">
        <v>1121</v>
      </c>
      <c r="C609" s="86" t="s">
        <v>1</v>
      </c>
      <c r="D609" s="489">
        <v>1</v>
      </c>
      <c r="E609" s="489">
        <v>0</v>
      </c>
      <c r="F609" s="491">
        <f t="shared" ref="F609" si="67">D609*E609</f>
        <v>0</v>
      </c>
    </row>
    <row r="610" spans="1:6" ht="15.75" customHeight="1">
      <c r="A610" s="65"/>
      <c r="B610" s="43"/>
      <c r="C610" s="43"/>
      <c r="D610" s="602"/>
      <c r="E610" s="602"/>
      <c r="F610" s="608"/>
    </row>
    <row r="611" spans="1:6" ht="15.75" customHeight="1">
      <c r="A611" s="65"/>
      <c r="B611" s="43"/>
      <c r="C611" s="43"/>
      <c r="D611" s="602"/>
      <c r="E611" s="602"/>
      <c r="F611" s="608"/>
    </row>
    <row r="612" spans="1:6" ht="15.75" customHeight="1">
      <c r="A612" s="65"/>
      <c r="B612" s="43"/>
      <c r="C612" s="43"/>
      <c r="D612" s="602"/>
      <c r="E612" s="602"/>
      <c r="F612" s="608"/>
    </row>
    <row r="613" spans="1:6" ht="15.75" customHeight="1">
      <c r="A613" s="65"/>
      <c r="B613" s="43"/>
      <c r="C613" s="43"/>
      <c r="D613" s="602"/>
      <c r="E613" s="602"/>
      <c r="F613" s="608"/>
    </row>
    <row r="614" spans="1:6" ht="15.75" customHeight="1">
      <c r="A614" s="65"/>
      <c r="B614" s="43"/>
      <c r="C614" s="43"/>
      <c r="D614" s="602"/>
      <c r="E614" s="602"/>
      <c r="F614" s="608"/>
    </row>
    <row r="615" spans="1:6" ht="15.75" customHeight="1">
      <c r="A615" s="65"/>
      <c r="B615" s="43"/>
      <c r="C615" s="43"/>
      <c r="D615" s="602"/>
      <c r="E615" s="602"/>
      <c r="F615" s="608"/>
    </row>
    <row r="616" spans="1:6" ht="15.75" customHeight="1">
      <c r="A616" s="65"/>
      <c r="B616" s="43"/>
      <c r="C616" s="43"/>
      <c r="D616" s="602"/>
      <c r="E616" s="602"/>
      <c r="F616" s="608"/>
    </row>
    <row r="617" spans="1:6" ht="15.75" customHeight="1">
      <c r="A617" s="65"/>
      <c r="B617" s="43"/>
      <c r="C617" s="43"/>
      <c r="D617" s="602"/>
      <c r="E617" s="602"/>
      <c r="F617" s="608"/>
    </row>
    <row r="618" spans="1:6" ht="15.75" customHeight="1">
      <c r="A618" s="65"/>
      <c r="B618" s="43"/>
      <c r="C618" s="43"/>
      <c r="D618" s="602"/>
      <c r="E618" s="602"/>
      <c r="F618" s="608"/>
    </row>
    <row r="619" spans="1:6" ht="15.75" customHeight="1">
      <c r="A619" s="65"/>
      <c r="B619" s="43"/>
      <c r="C619" s="43"/>
      <c r="D619" s="602"/>
      <c r="E619" s="602"/>
      <c r="F619" s="608"/>
    </row>
    <row r="620" spans="1:6" ht="15.75" customHeight="1">
      <c r="A620" s="65"/>
      <c r="B620" s="43"/>
      <c r="C620" s="43"/>
      <c r="D620" s="602"/>
      <c r="E620" s="602"/>
      <c r="F620" s="608"/>
    </row>
    <row r="621" spans="1:6" ht="15.75" customHeight="1">
      <c r="A621" s="65"/>
      <c r="B621" s="43"/>
      <c r="C621" s="43"/>
      <c r="D621" s="602"/>
      <c r="E621" s="602"/>
      <c r="F621" s="608"/>
    </row>
    <row r="622" spans="1:6" ht="15.75" customHeight="1">
      <c r="A622" s="65"/>
      <c r="B622" s="43"/>
      <c r="C622" s="43"/>
      <c r="D622" s="602"/>
      <c r="E622" s="602"/>
      <c r="F622" s="608"/>
    </row>
    <row r="623" spans="1:6" ht="110.25" customHeight="1">
      <c r="A623" s="616" t="s">
        <v>277</v>
      </c>
      <c r="B623" s="88" t="s">
        <v>1615</v>
      </c>
      <c r="C623" s="579"/>
      <c r="D623" s="606"/>
      <c r="E623" s="606"/>
      <c r="F623" s="607"/>
    </row>
    <row r="624" spans="1:6" ht="15.75" customHeight="1">
      <c r="A624" s="617"/>
      <c r="B624" s="87"/>
      <c r="C624" s="83" t="s">
        <v>183</v>
      </c>
      <c r="D624" s="489">
        <f>32.34*2</f>
        <v>64.680000000000007</v>
      </c>
      <c r="E624" s="489">
        <v>0</v>
      </c>
      <c r="F624" s="491">
        <f t="shared" ref="F624" si="68">ROUND(E624*D624,2)</f>
        <v>0</v>
      </c>
    </row>
    <row r="625" spans="1:6" ht="13.5" customHeight="1">
      <c r="A625" s="616"/>
      <c r="B625" s="87"/>
      <c r="C625" s="83"/>
      <c r="D625" s="489"/>
      <c r="E625" s="489"/>
      <c r="F625" s="491"/>
    </row>
    <row r="626" spans="1:6" ht="49.5" customHeight="1">
      <c r="A626" s="616" t="s">
        <v>278</v>
      </c>
      <c r="B626" s="87" t="s">
        <v>370</v>
      </c>
      <c r="C626" s="83"/>
      <c r="D626" s="489"/>
      <c r="E626" s="489"/>
      <c r="F626" s="491"/>
    </row>
    <row r="627" spans="1:6" ht="13.5" customHeight="1">
      <c r="A627" s="616"/>
      <c r="B627" s="87"/>
      <c r="C627" s="83" t="s">
        <v>183</v>
      </c>
      <c r="D627" s="489">
        <v>176</v>
      </c>
      <c r="E627" s="489">
        <v>0</v>
      </c>
      <c r="F627" s="491">
        <f t="shared" ref="F627" si="69">D627*E627</f>
        <v>0</v>
      </c>
    </row>
    <row r="628" spans="1:6" ht="13.5" customHeight="1">
      <c r="A628" s="616"/>
      <c r="B628" s="87"/>
      <c r="C628" s="83"/>
      <c r="D628" s="489"/>
      <c r="E628" s="489"/>
      <c r="F628" s="491"/>
    </row>
    <row r="629" spans="1:6" ht="13.5" customHeight="1">
      <c r="A629" s="616"/>
      <c r="B629" s="87"/>
      <c r="C629" s="83"/>
      <c r="D629" s="489"/>
      <c r="E629" s="489"/>
      <c r="F629" s="491"/>
    </row>
    <row r="630" spans="1:6" ht="15.75" customHeight="1" thickBot="1">
      <c r="A630" s="65"/>
      <c r="B630" s="920" t="s">
        <v>279</v>
      </c>
      <c r="C630" s="921"/>
      <c r="D630" s="922"/>
      <c r="E630" s="591"/>
      <c r="F630" s="592">
        <f>SUM(F418:F628)</f>
        <v>0</v>
      </c>
    </row>
    <row r="631" spans="1:6" ht="15.75" customHeight="1" thickTop="1">
      <c r="A631" s="65"/>
      <c r="B631" s="46"/>
      <c r="C631" s="46"/>
      <c r="D631" s="601"/>
      <c r="E631" s="603"/>
      <c r="F631" s="605"/>
    </row>
    <row r="632" spans="1:6" s="20" customFormat="1" ht="78.75" customHeight="1">
      <c r="A632" s="45"/>
      <c r="B632" s="18"/>
      <c r="C632" s="19"/>
      <c r="D632" s="580"/>
      <c r="E632" s="581"/>
      <c r="F632" s="609"/>
    </row>
    <row r="633" spans="1:6" s="20" customFormat="1" ht="175.5" customHeight="1">
      <c r="A633" s="45"/>
      <c r="B633" s="18"/>
      <c r="C633" s="19"/>
      <c r="D633" s="580"/>
      <c r="E633" s="581"/>
      <c r="F633" s="609"/>
    </row>
    <row r="634" spans="1:6" ht="15"/>
    <row r="635" spans="1:6" ht="15"/>
    <row r="636" spans="1:6" ht="15"/>
    <row r="637" spans="1:6" ht="208.5" customHeight="1"/>
    <row r="638" spans="1:6" ht="17.25" customHeight="1"/>
    <row r="639" spans="1:6" ht="41.25" customHeight="1"/>
    <row r="640" spans="1:6" ht="18.75" customHeight="1"/>
    <row r="641" ht="15"/>
    <row r="642" ht="15"/>
    <row r="643" ht="15"/>
    <row r="644" ht="15"/>
    <row r="645" ht="222.75" customHeight="1"/>
    <row r="647" ht="44.25" customHeight="1"/>
    <row r="648" ht="16.5" customHeight="1"/>
    <row r="649" ht="31.5" customHeight="1"/>
    <row r="650" ht="218.25" customHeight="1"/>
    <row r="652" ht="38.25" customHeight="1"/>
    <row r="654" ht="87.75" customHeight="1"/>
    <row r="658" ht="179.25" customHeight="1"/>
    <row r="659" ht="15.75" customHeight="1"/>
    <row r="660" ht="15.75" customHeight="1"/>
    <row r="661" ht="165" customHeight="1"/>
    <row r="662" ht="15.75" customHeight="1"/>
    <row r="663" ht="15.75" customHeight="1"/>
    <row r="664" ht="174" customHeight="1"/>
    <row r="665" ht="15.75" customHeight="1"/>
    <row r="666" ht="15.75" customHeight="1"/>
    <row r="667" ht="169.5" customHeight="1"/>
    <row r="668" ht="15.75" customHeight="1"/>
    <row r="669" ht="15.75" customHeight="1"/>
    <row r="670" ht="177" customHeight="1"/>
    <row r="671" ht="15.75" customHeight="1"/>
    <row r="672" ht="15.75" customHeight="1"/>
    <row r="673" ht="207" customHeight="1"/>
    <row r="674" ht="27.75" customHeight="1"/>
    <row r="675" ht="17.25" customHeight="1"/>
    <row r="676" ht="186" customHeight="1"/>
    <row r="677" ht="50.25" customHeight="1"/>
    <row r="678" ht="18" customHeight="1"/>
    <row r="679" ht="255" customHeight="1"/>
    <row r="680" ht="18" customHeight="1"/>
    <row r="681" ht="18" customHeight="1"/>
    <row r="682" ht="12.75" customHeight="1"/>
    <row r="700" spans="1:6" s="4" customFormat="1" ht="30.75" customHeight="1">
      <c r="A700" s="45"/>
      <c r="B700" s="18"/>
      <c r="C700" s="19"/>
      <c r="D700" s="580"/>
      <c r="E700" s="581"/>
      <c r="F700" s="609"/>
    </row>
    <row r="701" spans="1:6" s="4" customFormat="1" ht="25.5" customHeight="1">
      <c r="A701" s="45"/>
      <c r="B701" s="18"/>
      <c r="C701" s="19"/>
      <c r="D701" s="580"/>
      <c r="E701" s="581"/>
      <c r="F701" s="609"/>
    </row>
    <row r="702" spans="1:6" s="4" customFormat="1" ht="20.25" customHeight="1">
      <c r="A702" s="45"/>
      <c r="B702" s="18"/>
      <c r="C702" s="19"/>
      <c r="D702" s="580"/>
      <c r="E702" s="581"/>
      <c r="F702" s="609"/>
    </row>
    <row r="881" spans="6:6" ht="20.100000000000001" customHeight="1">
      <c r="F881" s="593"/>
    </row>
    <row r="882" spans="6:6" ht="20.100000000000001" customHeight="1">
      <c r="F882" s="593"/>
    </row>
    <row r="883" spans="6:6" ht="20.100000000000001" customHeight="1">
      <c r="F883" s="593"/>
    </row>
    <row r="884" spans="6:6" ht="20.100000000000001" customHeight="1">
      <c r="F884" s="593"/>
    </row>
    <row r="885" spans="6:6" ht="20.100000000000001" customHeight="1">
      <c r="F885" s="593"/>
    </row>
    <row r="886" spans="6:6" ht="20.100000000000001" customHeight="1">
      <c r="F886" s="593"/>
    </row>
    <row r="887" spans="6:6" ht="20.100000000000001" customHeight="1">
      <c r="F887" s="593"/>
    </row>
    <row r="888" spans="6:6" ht="20.100000000000001" customHeight="1">
      <c r="F888" s="593"/>
    </row>
    <row r="889" spans="6:6" ht="20.100000000000001" customHeight="1">
      <c r="F889" s="593"/>
    </row>
    <row r="890" spans="6:6" ht="20.100000000000001" customHeight="1">
      <c r="F890" s="593"/>
    </row>
    <row r="891" spans="6:6" ht="20.100000000000001" customHeight="1">
      <c r="F891" s="593"/>
    </row>
    <row r="892" spans="6:6" ht="20.100000000000001" customHeight="1">
      <c r="F892" s="593"/>
    </row>
    <row r="893" spans="6:6" ht="20.100000000000001" customHeight="1">
      <c r="F893" s="593"/>
    </row>
    <row r="894" spans="6:6" ht="20.100000000000001" customHeight="1">
      <c r="F894" s="593"/>
    </row>
    <row r="895" spans="6:6" ht="20.100000000000001" customHeight="1">
      <c r="F895" s="593"/>
    </row>
    <row r="896" spans="6:6" ht="20.100000000000001" customHeight="1">
      <c r="F896" s="593"/>
    </row>
    <row r="897" spans="6:6" ht="20.100000000000001" customHeight="1">
      <c r="F897" s="593"/>
    </row>
    <row r="898" spans="6:6" ht="20.100000000000001" customHeight="1">
      <c r="F898" s="593"/>
    </row>
    <row r="899" spans="6:6" ht="20.100000000000001" customHeight="1">
      <c r="F899" s="593"/>
    </row>
    <row r="900" spans="6:6" ht="20.100000000000001" customHeight="1">
      <c r="F900" s="593"/>
    </row>
    <row r="901" spans="6:6" ht="20.100000000000001" customHeight="1">
      <c r="F901" s="593"/>
    </row>
    <row r="902" spans="6:6" ht="20.100000000000001" customHeight="1">
      <c r="F902" s="593"/>
    </row>
    <row r="903" spans="6:6" ht="20.100000000000001" customHeight="1">
      <c r="F903" s="593"/>
    </row>
    <row r="904" spans="6:6" ht="20.100000000000001" customHeight="1">
      <c r="F904" s="593"/>
    </row>
    <row r="905" spans="6:6" ht="20.100000000000001" customHeight="1">
      <c r="F905" s="593"/>
    </row>
    <row r="906" spans="6:6" ht="20.100000000000001" customHeight="1">
      <c r="F906" s="593"/>
    </row>
    <row r="907" spans="6:6" ht="20.100000000000001" customHeight="1">
      <c r="F907" s="593"/>
    </row>
    <row r="908" spans="6:6" ht="20.100000000000001" customHeight="1">
      <c r="F908" s="593"/>
    </row>
    <row r="909" spans="6:6" ht="20.100000000000001" customHeight="1">
      <c r="F909" s="593"/>
    </row>
    <row r="910" spans="6:6" ht="20.100000000000001" customHeight="1">
      <c r="F910" s="593"/>
    </row>
    <row r="911" spans="6:6" ht="20.100000000000001" customHeight="1">
      <c r="F911" s="593"/>
    </row>
    <row r="912" spans="6:6" ht="20.100000000000001" customHeight="1">
      <c r="F912" s="593"/>
    </row>
    <row r="913" spans="6:6" ht="20.100000000000001" customHeight="1">
      <c r="F913" s="593"/>
    </row>
    <row r="914" spans="6:6" ht="20.100000000000001" customHeight="1">
      <c r="F914" s="593"/>
    </row>
    <row r="915" spans="6:6" ht="20.100000000000001" customHeight="1">
      <c r="F915" s="593"/>
    </row>
    <row r="916" spans="6:6" ht="20.100000000000001" customHeight="1">
      <c r="F916" s="593"/>
    </row>
    <row r="917" spans="6:6" ht="20.100000000000001" customHeight="1">
      <c r="F917" s="593"/>
    </row>
    <row r="918" spans="6:6" ht="20.100000000000001" customHeight="1">
      <c r="F918" s="593"/>
    </row>
    <row r="919" spans="6:6" ht="20.100000000000001" customHeight="1">
      <c r="F919" s="593"/>
    </row>
    <row r="920" spans="6:6" ht="20.100000000000001" customHeight="1">
      <c r="F920" s="593"/>
    </row>
    <row r="921" spans="6:6" ht="20.100000000000001" customHeight="1">
      <c r="F921" s="593"/>
    </row>
    <row r="922" spans="6:6" ht="20.100000000000001" customHeight="1">
      <c r="F922" s="593"/>
    </row>
    <row r="923" spans="6:6" ht="20.100000000000001" customHeight="1">
      <c r="F923" s="593"/>
    </row>
    <row r="924" spans="6:6" ht="20.100000000000001" customHeight="1">
      <c r="F924" s="593"/>
    </row>
    <row r="925" spans="6:6" ht="20.100000000000001" customHeight="1">
      <c r="F925" s="593"/>
    </row>
    <row r="926" spans="6:6" ht="20.100000000000001" customHeight="1">
      <c r="F926" s="593"/>
    </row>
    <row r="927" spans="6:6" ht="20.100000000000001" customHeight="1">
      <c r="F927" s="593"/>
    </row>
    <row r="928" spans="6:6" ht="20.100000000000001" customHeight="1">
      <c r="F928" s="593"/>
    </row>
    <row r="929" spans="6:6" ht="20.100000000000001" customHeight="1">
      <c r="F929" s="593"/>
    </row>
    <row r="930" spans="6:6" ht="20.100000000000001" customHeight="1">
      <c r="F930" s="593"/>
    </row>
    <row r="931" spans="6:6" ht="20.100000000000001" customHeight="1">
      <c r="F931" s="593"/>
    </row>
    <row r="932" spans="6:6" ht="20.100000000000001" customHeight="1">
      <c r="F932" s="593"/>
    </row>
    <row r="933" spans="6:6" ht="20.100000000000001" customHeight="1">
      <c r="F933" s="593"/>
    </row>
    <row r="934" spans="6:6" ht="20.100000000000001" customHeight="1">
      <c r="F934" s="593"/>
    </row>
    <row r="935" spans="6:6" ht="20.100000000000001" customHeight="1">
      <c r="F935" s="593"/>
    </row>
    <row r="936" spans="6:6" ht="20.100000000000001" customHeight="1">
      <c r="F936" s="593"/>
    </row>
    <row r="937" spans="6:6" ht="20.100000000000001" customHeight="1">
      <c r="F937" s="593"/>
    </row>
    <row r="938" spans="6:6" ht="20.100000000000001" customHeight="1">
      <c r="F938" s="593"/>
    </row>
    <row r="939" spans="6:6" ht="20.100000000000001" customHeight="1">
      <c r="F939" s="593"/>
    </row>
    <row r="940" spans="6:6" ht="20.100000000000001" customHeight="1">
      <c r="F940" s="593"/>
    </row>
    <row r="941" spans="6:6" ht="20.100000000000001" customHeight="1">
      <c r="F941" s="593"/>
    </row>
    <row r="942" spans="6:6" ht="20.100000000000001" customHeight="1">
      <c r="F942" s="593"/>
    </row>
    <row r="943" spans="6:6" ht="20.100000000000001" customHeight="1">
      <c r="F943" s="593"/>
    </row>
    <row r="944" spans="6:6" ht="20.100000000000001" customHeight="1">
      <c r="F944" s="593"/>
    </row>
    <row r="945" spans="6:6" ht="20.100000000000001" customHeight="1">
      <c r="F945" s="593"/>
    </row>
    <row r="946" spans="6:6" ht="20.100000000000001" customHeight="1">
      <c r="F946" s="593"/>
    </row>
    <row r="947" spans="6:6" ht="20.100000000000001" customHeight="1">
      <c r="F947" s="593"/>
    </row>
    <row r="948" spans="6:6" ht="20.100000000000001" customHeight="1">
      <c r="F948" s="593"/>
    </row>
    <row r="949" spans="6:6" ht="20.100000000000001" customHeight="1">
      <c r="F949" s="593"/>
    </row>
    <row r="950" spans="6:6" ht="20.100000000000001" customHeight="1">
      <c r="F950" s="593"/>
    </row>
    <row r="951" spans="6:6" ht="20.100000000000001" customHeight="1">
      <c r="F951" s="593"/>
    </row>
    <row r="952" spans="6:6" ht="20.100000000000001" customHeight="1">
      <c r="F952" s="593"/>
    </row>
    <row r="953" spans="6:6" ht="20.100000000000001" customHeight="1">
      <c r="F953" s="593"/>
    </row>
    <row r="954" spans="6:6" ht="20.100000000000001" customHeight="1">
      <c r="F954" s="593"/>
    </row>
    <row r="955" spans="6:6" ht="20.100000000000001" customHeight="1">
      <c r="F955" s="593"/>
    </row>
    <row r="956" spans="6:6" ht="20.100000000000001" customHeight="1">
      <c r="F956" s="593"/>
    </row>
    <row r="957" spans="6:6" ht="20.100000000000001" customHeight="1">
      <c r="F957" s="593"/>
    </row>
    <row r="958" spans="6:6" ht="20.100000000000001" customHeight="1">
      <c r="F958" s="593"/>
    </row>
    <row r="959" spans="6:6" ht="20.100000000000001" customHeight="1">
      <c r="F959" s="593"/>
    </row>
    <row r="960" spans="6:6" ht="20.100000000000001" customHeight="1">
      <c r="F960" s="593"/>
    </row>
    <row r="961" spans="6:6" ht="20.100000000000001" customHeight="1">
      <c r="F961" s="593"/>
    </row>
    <row r="962" spans="6:6" ht="20.100000000000001" customHeight="1">
      <c r="F962" s="593"/>
    </row>
    <row r="963" spans="6:6" ht="20.100000000000001" customHeight="1">
      <c r="F963" s="593"/>
    </row>
    <row r="964" spans="6:6" ht="20.100000000000001" customHeight="1">
      <c r="F964" s="593"/>
    </row>
    <row r="965" spans="6:6" ht="20.100000000000001" customHeight="1">
      <c r="F965" s="593"/>
    </row>
    <row r="966" spans="6:6" ht="20.100000000000001" customHeight="1">
      <c r="F966" s="593"/>
    </row>
    <row r="967" spans="6:6" ht="20.100000000000001" customHeight="1">
      <c r="F967" s="593"/>
    </row>
    <row r="968" spans="6:6" ht="20.100000000000001" customHeight="1">
      <c r="F968" s="593"/>
    </row>
    <row r="969" spans="6:6" ht="20.100000000000001" customHeight="1">
      <c r="F969" s="593"/>
    </row>
    <row r="970" spans="6:6" ht="20.100000000000001" customHeight="1">
      <c r="F970" s="593"/>
    </row>
    <row r="971" spans="6:6" ht="20.100000000000001" customHeight="1">
      <c r="F971" s="593"/>
    </row>
    <row r="972" spans="6:6" ht="20.100000000000001" customHeight="1">
      <c r="F972" s="593"/>
    </row>
    <row r="973" spans="6:6" ht="20.100000000000001" customHeight="1">
      <c r="F973" s="593"/>
    </row>
    <row r="974" spans="6:6" ht="20.100000000000001" customHeight="1">
      <c r="F974" s="593"/>
    </row>
    <row r="975" spans="6:6" ht="20.100000000000001" customHeight="1">
      <c r="F975" s="593"/>
    </row>
    <row r="976" spans="6:6" ht="20.100000000000001" customHeight="1">
      <c r="F976" s="593"/>
    </row>
    <row r="977" spans="6:6" ht="20.100000000000001" customHeight="1">
      <c r="F977" s="593"/>
    </row>
    <row r="978" spans="6:6" ht="20.100000000000001" customHeight="1">
      <c r="F978" s="593"/>
    </row>
    <row r="979" spans="6:6" ht="20.100000000000001" customHeight="1">
      <c r="F979" s="593"/>
    </row>
    <row r="980" spans="6:6" ht="20.100000000000001" customHeight="1">
      <c r="F980" s="593"/>
    </row>
    <row r="981" spans="6:6" ht="20.100000000000001" customHeight="1">
      <c r="F981" s="593"/>
    </row>
    <row r="982" spans="6:6" ht="20.100000000000001" customHeight="1">
      <c r="F982" s="593"/>
    </row>
    <row r="983" spans="6:6" ht="20.100000000000001" customHeight="1">
      <c r="F983" s="593"/>
    </row>
    <row r="984" spans="6:6" ht="20.100000000000001" customHeight="1">
      <c r="F984" s="593"/>
    </row>
    <row r="985" spans="6:6" ht="20.100000000000001" customHeight="1">
      <c r="F985" s="593"/>
    </row>
    <row r="986" spans="6:6" ht="20.100000000000001" customHeight="1">
      <c r="F986" s="593"/>
    </row>
    <row r="987" spans="6:6" ht="20.100000000000001" customHeight="1">
      <c r="F987" s="593"/>
    </row>
    <row r="988" spans="6:6" ht="20.100000000000001" customHeight="1">
      <c r="F988" s="593"/>
    </row>
    <row r="989" spans="6:6" ht="20.100000000000001" customHeight="1">
      <c r="F989" s="593"/>
    </row>
    <row r="990" spans="6:6" ht="20.100000000000001" customHeight="1">
      <c r="F990" s="593"/>
    </row>
    <row r="991" spans="6:6" ht="20.100000000000001" customHeight="1">
      <c r="F991" s="593"/>
    </row>
    <row r="992" spans="6:6" ht="20.100000000000001" customHeight="1">
      <c r="F992" s="593"/>
    </row>
    <row r="993" spans="6:6" ht="20.100000000000001" customHeight="1">
      <c r="F993" s="593"/>
    </row>
    <row r="994" spans="6:6" ht="20.100000000000001" customHeight="1">
      <c r="F994" s="593"/>
    </row>
    <row r="995" spans="6:6" ht="20.100000000000001" customHeight="1">
      <c r="F995" s="593"/>
    </row>
    <row r="996" spans="6:6" ht="20.100000000000001" customHeight="1">
      <c r="F996" s="593"/>
    </row>
    <row r="997" spans="6:6" ht="20.100000000000001" customHeight="1">
      <c r="F997" s="593"/>
    </row>
    <row r="998" spans="6:6" ht="20.100000000000001" customHeight="1">
      <c r="F998" s="593"/>
    </row>
    <row r="999" spans="6:6" ht="20.100000000000001" customHeight="1">
      <c r="F999" s="593"/>
    </row>
    <row r="1000" spans="6:6" ht="20.100000000000001" customHeight="1">
      <c r="F1000" s="593"/>
    </row>
  </sheetData>
  <mergeCells count="23">
    <mergeCell ref="B196:D196"/>
    <mergeCell ref="B344:D344"/>
    <mergeCell ref="B239:D239"/>
    <mergeCell ref="B241:D241"/>
    <mergeCell ref="B278:D278"/>
    <mergeCell ref="B289:D289"/>
    <mergeCell ref="B291:D291"/>
    <mergeCell ref="G374:G375"/>
    <mergeCell ref="B630:D630"/>
    <mergeCell ref="B393:D393"/>
    <mergeCell ref="B395:D395"/>
    <mergeCell ref="B4:D4"/>
    <mergeCell ref="B61:D61"/>
    <mergeCell ref="B59:D59"/>
    <mergeCell ref="B83:D83"/>
    <mergeCell ref="B307:D307"/>
    <mergeCell ref="B346:D346"/>
    <mergeCell ref="B309:D309"/>
    <mergeCell ref="B85:D85"/>
    <mergeCell ref="B280:D280"/>
    <mergeCell ref="B155:D155"/>
    <mergeCell ref="B157:D157"/>
    <mergeCell ref="B194:D194"/>
  </mergeCells>
  <phoneticPr fontId="4" type="noConversion"/>
  <pageMargins left="0.70866141732283472" right="0.70866141732283472" top="0.74803149606299213" bottom="0.74803149606299213" header="0.31496062992125984" footer="0.31496062992125984"/>
  <pageSetup paperSize="9" scale="68" fitToHeight="0" orientation="portrait" r:id="rId1"/>
  <headerFooter alignWithMargins="0">
    <oddHeader xml:space="preserve">&amp;R&amp;"Arial Narrow,Uobičajeno"    </oddHeader>
    <oddFooter>&amp;L&amp;"Calibri,Uobičajeno"&amp;9GRAĐEVINA : REKONSTRUKCIJA STADIONA
LOKACIJA : k.č. 1575  k.o. Vukovar</oddFooter>
  </headerFooter>
  <rowBreaks count="22" manualBreakCount="22">
    <brk id="39" max="6" man="1"/>
    <brk id="60" max="6" man="1"/>
    <brk id="72" max="6" man="1"/>
    <brk id="83" max="6" man="1"/>
    <brk id="126" max="6" man="1"/>
    <brk id="156" max="6" man="1"/>
    <brk id="195" max="6" man="1"/>
    <brk id="225" max="6" man="1"/>
    <brk id="240" max="6" man="1"/>
    <brk id="278" max="6" man="1"/>
    <brk id="290" max="6" man="1"/>
    <brk id="308" max="6" man="1"/>
    <brk id="324" max="6" man="1"/>
    <brk id="344" max="6" man="1"/>
    <brk id="357" max="6" man="1"/>
    <brk id="370" max="6" man="1"/>
    <brk id="394" max="6" man="1"/>
    <brk id="414" max="6" man="1"/>
    <brk id="469" max="6" man="1"/>
    <brk id="504" max="6" man="1"/>
    <brk id="552" max="6" man="1"/>
    <brk id="608" max="6" man="1"/>
  </rowBreaks>
  <ignoredErrors>
    <ignoredError sqref="F65:F66 F71 F69 F79 F81" unlockedFormula="1"/>
    <ignoredError sqref="F215 F365"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H23"/>
  <sheetViews>
    <sheetView view="pageBreakPreview" zoomScaleNormal="100" zoomScaleSheetLayoutView="100" workbookViewId="0">
      <selection activeCell="H16" sqref="H16"/>
    </sheetView>
  </sheetViews>
  <sheetFormatPr defaultRowHeight="12.75"/>
  <cols>
    <col min="7" max="7" width="7.140625" customWidth="1"/>
    <col min="8" max="8" width="23.42578125" customWidth="1"/>
  </cols>
  <sheetData>
    <row r="1" spans="1:8" s="4" customFormat="1" ht="32.25" customHeight="1">
      <c r="A1" s="89" t="s">
        <v>371</v>
      </c>
      <c r="B1" s="13"/>
      <c r="D1" s="14"/>
      <c r="E1" s="13"/>
      <c r="F1" s="7"/>
      <c r="G1" s="7"/>
    </row>
    <row r="2" spans="1:8" s="4" customFormat="1" ht="31.5" customHeight="1">
      <c r="A2" s="5"/>
      <c r="B2" s="6"/>
      <c r="C2" s="5"/>
      <c r="D2" s="6"/>
      <c r="E2" s="5"/>
      <c r="F2" s="7"/>
      <c r="G2" s="7"/>
    </row>
    <row r="3" spans="1:8" s="4" customFormat="1" ht="30.75" customHeight="1">
      <c r="A3" s="90" t="s">
        <v>3</v>
      </c>
      <c r="B3" s="917" t="s">
        <v>372</v>
      </c>
      <c r="C3" s="917"/>
      <c r="D3" s="917"/>
      <c r="E3" s="917"/>
      <c r="F3" s="917"/>
      <c r="G3" s="917"/>
      <c r="H3" s="240">
        <f>'1.2. GRAĐ-OBRT RADOVI'!F59</f>
        <v>0</v>
      </c>
    </row>
    <row r="4" spans="1:8" s="4" customFormat="1" ht="30.75" customHeight="1">
      <c r="A4" s="90" t="s">
        <v>4</v>
      </c>
      <c r="B4" s="917" t="s">
        <v>296</v>
      </c>
      <c r="C4" s="917"/>
      <c r="D4" s="917"/>
      <c r="E4" s="917"/>
      <c r="F4" s="917"/>
      <c r="G4" s="917"/>
      <c r="H4" s="240">
        <f>'1.2. GRAĐ-OBRT RADOVI'!F83</f>
        <v>0</v>
      </c>
    </row>
    <row r="5" spans="1:8" s="4" customFormat="1" ht="30" customHeight="1">
      <c r="A5" s="90" t="s">
        <v>5</v>
      </c>
      <c r="B5" s="917" t="s">
        <v>297</v>
      </c>
      <c r="C5" s="917"/>
      <c r="D5" s="917"/>
      <c r="E5" s="917"/>
      <c r="F5" s="917"/>
      <c r="G5" s="917"/>
      <c r="H5" s="240">
        <f>'1.2. GRAĐ-OBRT RADOVI'!F155</f>
        <v>0</v>
      </c>
    </row>
    <row r="6" spans="1:8" s="4" customFormat="1" ht="29.25" customHeight="1">
      <c r="A6" s="90" t="s">
        <v>6</v>
      </c>
      <c r="B6" s="917" t="s">
        <v>298</v>
      </c>
      <c r="C6" s="917"/>
      <c r="D6" s="917"/>
      <c r="E6" s="917"/>
      <c r="F6" s="917"/>
      <c r="G6" s="917"/>
      <c r="H6" s="240">
        <f>'1.2. GRAĐ-OBRT RADOVI'!F194</f>
        <v>0</v>
      </c>
    </row>
    <row r="7" spans="1:8" s="4" customFormat="1" ht="30" customHeight="1">
      <c r="A7" s="90" t="s">
        <v>7</v>
      </c>
      <c r="B7" s="917" t="s">
        <v>299</v>
      </c>
      <c r="C7" s="917"/>
      <c r="D7" s="917"/>
      <c r="E7" s="917"/>
      <c r="F7" s="917"/>
      <c r="G7" s="917"/>
      <c r="H7" s="240">
        <f>'1.2. GRAĐ-OBRT RADOVI'!F239</f>
        <v>0</v>
      </c>
    </row>
    <row r="8" spans="1:8" s="4" customFormat="1" ht="30" customHeight="1">
      <c r="A8" s="90" t="s">
        <v>8</v>
      </c>
      <c r="B8" s="917" t="s">
        <v>300</v>
      </c>
      <c r="C8" s="917"/>
      <c r="D8" s="917"/>
      <c r="E8" s="917"/>
      <c r="F8" s="917"/>
      <c r="G8" s="917"/>
      <c r="H8" s="240">
        <f>'1.2. GRAĐ-OBRT RADOVI'!F278</f>
        <v>0</v>
      </c>
    </row>
    <row r="9" spans="1:8" s="4" customFormat="1" ht="30" customHeight="1">
      <c r="A9" s="90" t="s">
        <v>280</v>
      </c>
      <c r="B9" s="917" t="s">
        <v>301</v>
      </c>
      <c r="C9" s="917"/>
      <c r="D9" s="917"/>
      <c r="E9" s="917"/>
      <c r="F9" s="917"/>
      <c r="G9" s="917"/>
      <c r="H9" s="240">
        <f>'1.2. GRAĐ-OBRT RADOVI'!F289</f>
        <v>0</v>
      </c>
    </row>
    <row r="10" spans="1:8" s="4" customFormat="1" ht="30" customHeight="1">
      <c r="A10" s="90" t="s">
        <v>302</v>
      </c>
      <c r="B10" s="917" t="s">
        <v>303</v>
      </c>
      <c r="C10" s="917"/>
      <c r="D10" s="917"/>
      <c r="E10" s="917"/>
      <c r="F10" s="917"/>
      <c r="G10" s="917"/>
      <c r="H10" s="240">
        <f>'1.2. GRAĐ-OBRT RADOVI'!F307</f>
        <v>0</v>
      </c>
    </row>
    <row r="11" spans="1:8" s="4" customFormat="1" ht="30" customHeight="1">
      <c r="A11" s="90" t="s">
        <v>304</v>
      </c>
      <c r="B11" s="917" t="s">
        <v>305</v>
      </c>
      <c r="C11" s="917"/>
      <c r="D11" s="917"/>
      <c r="E11" s="917"/>
      <c r="F11" s="917"/>
      <c r="G11" s="917"/>
      <c r="H11" s="240">
        <f>'1.2. GRAĐ-OBRT RADOVI'!F344</f>
        <v>0</v>
      </c>
    </row>
    <row r="12" spans="1:8" s="4" customFormat="1" ht="30" customHeight="1">
      <c r="A12" s="90" t="s">
        <v>307</v>
      </c>
      <c r="B12" s="917" t="s">
        <v>306</v>
      </c>
      <c r="C12" s="917"/>
      <c r="D12" s="917"/>
      <c r="E12" s="917"/>
      <c r="F12" s="917"/>
      <c r="G12" s="917"/>
      <c r="H12" s="240">
        <f>'1.2. GRAĐ-OBRT RADOVI'!F393</f>
        <v>0</v>
      </c>
    </row>
    <row r="13" spans="1:8" s="4" customFormat="1" ht="30" customHeight="1">
      <c r="A13" s="90" t="s">
        <v>275</v>
      </c>
      <c r="B13" s="917" t="s">
        <v>308</v>
      </c>
      <c r="C13" s="917"/>
      <c r="D13" s="917"/>
      <c r="E13" s="917"/>
      <c r="F13" s="917"/>
      <c r="G13" s="917"/>
      <c r="H13" s="240">
        <f>'1.2. GRAĐ-OBRT RADOVI'!F630</f>
        <v>0</v>
      </c>
    </row>
    <row r="14" spans="1:8" s="4" customFormat="1" ht="21" customHeight="1">
      <c r="A14" s="15"/>
      <c r="B14" s="8"/>
      <c r="C14" s="9"/>
      <c r="D14" s="10"/>
      <c r="E14" s="11"/>
      <c r="F14" s="11"/>
      <c r="H14" s="99"/>
    </row>
    <row r="15" spans="1:8" s="4" customFormat="1" ht="14.25">
      <c r="A15" s="5"/>
      <c r="B15" s="5"/>
      <c r="C15" s="6"/>
      <c r="D15" s="5"/>
      <c r="E15" s="7"/>
      <c r="F15" s="7"/>
      <c r="H15" s="18"/>
    </row>
    <row r="16" spans="1:8" s="4" customFormat="1" ht="30.75" customHeight="1">
      <c r="A16" s="92"/>
      <c r="B16" s="93" t="s">
        <v>144</v>
      </c>
      <c r="C16" s="94"/>
      <c r="D16" s="95"/>
      <c r="E16" s="96"/>
      <c r="F16" s="96"/>
      <c r="G16" s="95"/>
      <c r="H16" s="97">
        <f>SUM(H3:H13)</f>
        <v>0</v>
      </c>
    </row>
    <row r="17" spans="1:7" s="4" customFormat="1" ht="33" customHeight="1">
      <c r="A17" s="5"/>
      <c r="B17" s="5"/>
      <c r="C17" s="6"/>
      <c r="D17" s="5"/>
      <c r="E17" s="7"/>
      <c r="F17" s="7"/>
    </row>
    <row r="18" spans="1:7" s="4" customFormat="1" ht="16.5">
      <c r="A18" s="12"/>
      <c r="B18" s="5"/>
      <c r="C18" s="16"/>
      <c r="D18" s="6"/>
      <c r="E18" s="5"/>
      <c r="F18" s="7"/>
      <c r="G18" s="7"/>
    </row>
    <row r="19" spans="1:7" s="4" customFormat="1" ht="13.5">
      <c r="D19" s="17"/>
      <c r="F19" s="12"/>
      <c r="G19" s="12"/>
    </row>
    <row r="20" spans="1:7" s="4" customFormat="1" ht="13.5">
      <c r="D20" s="17"/>
      <c r="F20" s="12"/>
      <c r="G20" s="12"/>
    </row>
    <row r="21" spans="1:7" s="4" customFormat="1" ht="13.5">
      <c r="D21" s="17"/>
      <c r="F21" s="12"/>
      <c r="G21" s="12"/>
    </row>
    <row r="22" spans="1:7" s="4" customFormat="1" ht="13.5">
      <c r="D22" s="17"/>
      <c r="F22" s="12"/>
      <c r="G22" s="12"/>
    </row>
    <row r="23" spans="1:7">
      <c r="A23" s="1"/>
      <c r="B23" s="1"/>
      <c r="C23" s="1"/>
      <c r="D23" s="3"/>
      <c r="E23" s="1"/>
      <c r="F23" s="2"/>
      <c r="G23" s="2"/>
    </row>
  </sheetData>
  <mergeCells count="11">
    <mergeCell ref="B8:G8"/>
    <mergeCell ref="B3:G3"/>
    <mergeCell ref="B4:G4"/>
    <mergeCell ref="B5:G5"/>
    <mergeCell ref="B6:G6"/>
    <mergeCell ref="B7:G7"/>
    <mergeCell ref="B9:G9"/>
    <mergeCell ref="B10:G10"/>
    <mergeCell ref="B11:G11"/>
    <mergeCell ref="B12:G12"/>
    <mergeCell ref="B13:G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2:F160"/>
  <sheetViews>
    <sheetView view="pageBreakPreview" zoomScale="115" zoomScaleNormal="100" zoomScaleSheetLayoutView="115" workbookViewId="0">
      <selection activeCell="D145" sqref="D145"/>
    </sheetView>
  </sheetViews>
  <sheetFormatPr defaultColWidth="8.7109375" defaultRowHeight="12.75"/>
  <cols>
    <col min="1" max="1" width="9.140625" style="618" customWidth="1"/>
    <col min="2" max="2" width="52" style="618" customWidth="1"/>
    <col min="3" max="3" width="8.7109375" style="618"/>
    <col min="4" max="4" width="10.42578125" style="618" customWidth="1"/>
    <col min="5" max="6" width="18.42578125" style="618" customWidth="1"/>
    <col min="7" max="16384" width="8.7109375" style="618"/>
  </cols>
  <sheetData>
    <row r="2" spans="1:6" ht="16.5" thickBot="1">
      <c r="A2" s="620" t="s">
        <v>11</v>
      </c>
      <c r="B2" s="621" t="s">
        <v>178</v>
      </c>
      <c r="C2" s="621" t="s">
        <v>179</v>
      </c>
      <c r="D2" s="621" t="s">
        <v>2</v>
      </c>
      <c r="E2" s="622" t="s">
        <v>10</v>
      </c>
      <c r="F2" s="623" t="s">
        <v>9</v>
      </c>
    </row>
    <row r="3" spans="1:6" ht="15.75" thickTop="1">
      <c r="A3" s="113"/>
      <c r="B3" s="113"/>
      <c r="C3" s="113"/>
      <c r="D3" s="113"/>
      <c r="E3" s="113"/>
      <c r="F3" s="113"/>
    </row>
    <row r="4" spans="1:6" ht="15.75">
      <c r="A4" s="114" t="s">
        <v>3</v>
      </c>
      <c r="B4" s="928" t="s">
        <v>373</v>
      </c>
      <c r="C4" s="928"/>
      <c r="D4" s="928"/>
      <c r="E4" s="115"/>
      <c r="F4" s="116"/>
    </row>
    <row r="5" spans="1:6" ht="15.75">
      <c r="A5" s="117"/>
      <c r="B5" s="118"/>
      <c r="C5" s="119"/>
      <c r="D5" s="118"/>
      <c r="E5" s="120"/>
      <c r="F5" s="103"/>
    </row>
    <row r="6" spans="1:6" ht="94.5">
      <c r="A6" s="117" t="s">
        <v>171</v>
      </c>
      <c r="B6" s="121" t="s">
        <v>1203</v>
      </c>
      <c r="C6" s="122" t="s">
        <v>183</v>
      </c>
      <c r="D6" s="912">
        <v>104.25</v>
      </c>
      <c r="E6" s="124">
        <v>0</v>
      </c>
      <c r="F6" s="125">
        <f>ROUND(D6*E6,2)</f>
        <v>0</v>
      </c>
    </row>
    <row r="7" spans="1:6" ht="15.75">
      <c r="A7" s="117"/>
      <c r="B7" s="121"/>
      <c r="C7" s="122"/>
      <c r="D7" s="123"/>
      <c r="E7" s="124"/>
      <c r="F7" s="125"/>
    </row>
    <row r="8" spans="1:6" ht="94.5">
      <c r="A8" s="117" t="s">
        <v>172</v>
      </c>
      <c r="B8" s="121" t="s">
        <v>1555</v>
      </c>
      <c r="C8" s="122" t="s">
        <v>412</v>
      </c>
      <c r="D8" s="123">
        <v>300</v>
      </c>
      <c r="E8" s="124">
        <v>0</v>
      </c>
      <c r="F8" s="125">
        <f>D8*E8</f>
        <v>0</v>
      </c>
    </row>
    <row r="9" spans="1:6" ht="15.75">
      <c r="A9" s="117"/>
      <c r="B9" s="126"/>
      <c r="C9" s="127"/>
      <c r="D9" s="91"/>
      <c r="E9" s="128"/>
      <c r="F9" s="103"/>
    </row>
    <row r="10" spans="1:6" ht="110.25">
      <c r="A10" s="117" t="s">
        <v>173</v>
      </c>
      <c r="B10" s="121" t="s">
        <v>1556</v>
      </c>
      <c r="C10" s="122" t="s">
        <v>413</v>
      </c>
      <c r="D10" s="123">
        <v>789.94</v>
      </c>
      <c r="E10" s="124">
        <v>0</v>
      </c>
      <c r="F10" s="125">
        <f>ROUND(D10*E10,2)</f>
        <v>0</v>
      </c>
    </row>
    <row r="11" spans="1:6" ht="15.75">
      <c r="A11" s="117"/>
      <c r="B11" s="121"/>
      <c r="C11" s="122"/>
      <c r="D11" s="123"/>
      <c r="E11" s="124"/>
      <c r="F11" s="125"/>
    </row>
    <row r="12" spans="1:6" ht="144.6" customHeight="1">
      <c r="A12" s="117" t="s">
        <v>174</v>
      </c>
      <c r="B12" s="786" t="s">
        <v>2091</v>
      </c>
      <c r="C12" s="787" t="s">
        <v>1</v>
      </c>
      <c r="D12" s="186">
        <v>8</v>
      </c>
      <c r="E12" s="186">
        <v>0</v>
      </c>
      <c r="F12" s="788">
        <f>ROUND(D12*E12,2)</f>
        <v>0</v>
      </c>
    </row>
    <row r="13" spans="1:6" ht="15.75">
      <c r="A13" s="129"/>
      <c r="B13" s="126"/>
      <c r="C13" s="127"/>
      <c r="D13" s="91"/>
      <c r="E13" s="128"/>
      <c r="F13" s="103"/>
    </row>
    <row r="14" spans="1:6" ht="16.5" thickBot="1">
      <c r="A14" s="129"/>
      <c r="B14" s="926" t="s">
        <v>374</v>
      </c>
      <c r="C14" s="927"/>
      <c r="D14" s="927"/>
      <c r="E14" s="130"/>
      <c r="F14" s="625">
        <f>SUM(F6:F13)</f>
        <v>0</v>
      </c>
    </row>
    <row r="15" spans="1:6" ht="16.5" thickTop="1">
      <c r="A15" s="117"/>
      <c r="B15" s="91"/>
      <c r="C15" s="104"/>
      <c r="D15" s="91"/>
      <c r="E15" s="128"/>
      <c r="F15" s="103"/>
    </row>
    <row r="16" spans="1:6" ht="15.75">
      <c r="A16" s="114" t="s">
        <v>4</v>
      </c>
      <c r="B16" s="928" t="s">
        <v>184</v>
      </c>
      <c r="C16" s="928"/>
      <c r="D16" s="928"/>
      <c r="E16" s="115"/>
      <c r="F16" s="116"/>
    </row>
    <row r="17" spans="1:6" ht="15.75">
      <c r="A17" s="117"/>
      <c r="B17" s="118"/>
      <c r="C17" s="119"/>
      <c r="D17" s="118"/>
      <c r="E17" s="120"/>
      <c r="F17" s="103"/>
    </row>
    <row r="18" spans="1:6" ht="159.6" customHeight="1">
      <c r="A18" s="117" t="s">
        <v>185</v>
      </c>
      <c r="B18" s="131" t="s">
        <v>1616</v>
      </c>
      <c r="C18" s="122"/>
      <c r="D18" s="123"/>
      <c r="E18" s="124"/>
      <c r="F18" s="125"/>
    </row>
    <row r="19" spans="1:6" ht="24.75" customHeight="1">
      <c r="A19" s="117"/>
      <c r="B19" s="132" t="s">
        <v>1205</v>
      </c>
      <c r="C19" s="122" t="s">
        <v>413</v>
      </c>
      <c r="D19" s="912">
        <v>717.79</v>
      </c>
      <c r="E19" s="133">
        <v>0</v>
      </c>
      <c r="F19" s="125">
        <f t="shared" ref="F19:F23" si="0">ROUND(D19*E19,2)</f>
        <v>0</v>
      </c>
    </row>
    <row r="20" spans="1:6" ht="18.75">
      <c r="A20" s="117"/>
      <c r="B20" s="132" t="s">
        <v>1206</v>
      </c>
      <c r="C20" s="122" t="s">
        <v>413</v>
      </c>
      <c r="D20" s="912">
        <v>128.56</v>
      </c>
      <c r="E20" s="133">
        <v>0</v>
      </c>
      <c r="F20" s="125">
        <f t="shared" si="0"/>
        <v>0</v>
      </c>
    </row>
    <row r="21" spans="1:6" ht="18.75">
      <c r="A21" s="117"/>
      <c r="B21" s="132" t="s">
        <v>1207</v>
      </c>
      <c r="C21" s="122" t="s">
        <v>413</v>
      </c>
      <c r="D21" s="123">
        <v>617.57000000000005</v>
      </c>
      <c r="E21" s="133">
        <v>0</v>
      </c>
      <c r="F21" s="125">
        <f t="shared" si="0"/>
        <v>0</v>
      </c>
    </row>
    <row r="22" spans="1:6" ht="18.75">
      <c r="A22" s="117"/>
      <c r="B22" s="132" t="s">
        <v>1207</v>
      </c>
      <c r="C22" s="122" t="s">
        <v>413</v>
      </c>
      <c r="D22" s="123">
        <v>617.57000000000005</v>
      </c>
      <c r="E22" s="133">
        <v>0</v>
      </c>
      <c r="F22" s="125">
        <f t="shared" si="0"/>
        <v>0</v>
      </c>
    </row>
    <row r="23" spans="1:6" ht="31.5">
      <c r="A23" s="117"/>
      <c r="B23" s="132" t="s">
        <v>1737</v>
      </c>
      <c r="C23" s="122" t="s">
        <v>413</v>
      </c>
      <c r="D23" s="123">
        <v>48.9</v>
      </c>
      <c r="E23" s="133">
        <v>0</v>
      </c>
      <c r="F23" s="125">
        <f t="shared" si="0"/>
        <v>0</v>
      </c>
    </row>
    <row r="24" spans="1:6" ht="15.75">
      <c r="A24" s="117"/>
      <c r="B24" s="132"/>
      <c r="C24" s="122"/>
      <c r="D24" s="123"/>
      <c r="E24" s="133"/>
      <c r="F24" s="125"/>
    </row>
    <row r="25" spans="1:6" ht="47.25">
      <c r="A25" s="117" t="s">
        <v>187</v>
      </c>
      <c r="B25" s="131" t="s">
        <v>1208</v>
      </c>
      <c r="C25" s="122"/>
      <c r="D25" s="123"/>
      <c r="E25" s="133"/>
      <c r="F25" s="125"/>
    </row>
    <row r="26" spans="1:6" ht="18.75">
      <c r="A26" s="117"/>
      <c r="B26" s="132" t="s">
        <v>1209</v>
      </c>
      <c r="C26" s="122" t="s">
        <v>412</v>
      </c>
      <c r="D26" s="912">
        <v>1342.67</v>
      </c>
      <c r="E26" s="133">
        <v>0</v>
      </c>
      <c r="F26" s="125">
        <f t="shared" ref="F26:F27" si="1">ROUND(D26*E26,2)</f>
        <v>0</v>
      </c>
    </row>
    <row r="27" spans="1:6" ht="18.75">
      <c r="A27" s="117"/>
      <c r="B27" s="132" t="s">
        <v>1210</v>
      </c>
      <c r="C27" s="122" t="s">
        <v>412</v>
      </c>
      <c r="D27" s="912">
        <v>379.71</v>
      </c>
      <c r="E27" s="133">
        <v>0</v>
      </c>
      <c r="F27" s="125">
        <f t="shared" si="1"/>
        <v>0</v>
      </c>
    </row>
    <row r="28" spans="1:6" ht="31.5">
      <c r="A28" s="117"/>
      <c r="B28" s="132" t="s">
        <v>1738</v>
      </c>
      <c r="C28" s="122" t="s">
        <v>412</v>
      </c>
      <c r="D28" s="123">
        <v>326</v>
      </c>
      <c r="E28" s="133">
        <v>0</v>
      </c>
      <c r="F28" s="125">
        <f t="shared" ref="F28" si="2">D28*E28</f>
        <v>0</v>
      </c>
    </row>
    <row r="29" spans="1:6" ht="15.75">
      <c r="A29" s="129"/>
      <c r="B29" s="126"/>
      <c r="C29" s="127"/>
      <c r="D29" s="91"/>
      <c r="E29" s="128"/>
      <c r="F29" s="103"/>
    </row>
    <row r="30" spans="1:6" ht="78.75">
      <c r="A30" s="134" t="s">
        <v>188</v>
      </c>
      <c r="B30" s="131" t="s">
        <v>1211</v>
      </c>
      <c r="C30" s="135" t="s">
        <v>414</v>
      </c>
      <c r="D30" s="913">
        <v>529.84</v>
      </c>
      <c r="E30" s="137">
        <v>0</v>
      </c>
      <c r="F30" s="125">
        <f t="shared" ref="F30" si="3">ROUND(D30*E30,2)</f>
        <v>0</v>
      </c>
    </row>
    <row r="31" spans="1:6" ht="15.75">
      <c r="A31" s="91"/>
      <c r="B31" s="138"/>
      <c r="C31" s="135"/>
      <c r="D31" s="136"/>
      <c r="E31" s="128"/>
      <c r="F31" s="103"/>
    </row>
    <row r="32" spans="1:6" ht="16.5" thickBot="1">
      <c r="A32" s="129"/>
      <c r="B32" s="926" t="s">
        <v>12</v>
      </c>
      <c r="C32" s="927"/>
      <c r="D32" s="927"/>
      <c r="E32" s="130"/>
      <c r="F32" s="625">
        <f>SUM(F17:F30)</f>
        <v>0</v>
      </c>
    </row>
    <row r="33" spans="1:6" ht="16.5" thickTop="1">
      <c r="A33" s="117"/>
      <c r="B33" s="140"/>
      <c r="C33" s="104"/>
      <c r="D33" s="136"/>
      <c r="E33" s="128"/>
      <c r="F33" s="103"/>
    </row>
    <row r="34" spans="1:6" ht="15.75">
      <c r="A34" s="114" t="s">
        <v>5</v>
      </c>
      <c r="B34" s="928" t="s">
        <v>297</v>
      </c>
      <c r="C34" s="928"/>
      <c r="D34" s="928"/>
      <c r="E34" s="115"/>
      <c r="F34" s="116"/>
    </row>
    <row r="35" spans="1:6" ht="15.75">
      <c r="A35" s="117"/>
      <c r="B35" s="118"/>
      <c r="C35" s="119"/>
      <c r="D35" s="118"/>
      <c r="E35" s="120"/>
      <c r="F35" s="103"/>
    </row>
    <row r="36" spans="1:6" ht="84.95" customHeight="1">
      <c r="A36" s="117" t="s">
        <v>196</v>
      </c>
      <c r="B36" s="121" t="s">
        <v>2092</v>
      </c>
      <c r="C36" s="122" t="s">
        <v>183</v>
      </c>
      <c r="D36" s="123">
        <f>470*1.1</f>
        <v>517</v>
      </c>
      <c r="E36" s="124">
        <v>0</v>
      </c>
      <c r="F36" s="125">
        <f>D36*E36</f>
        <v>0</v>
      </c>
    </row>
    <row r="37" spans="1:6" ht="15.75">
      <c r="A37" s="117"/>
      <c r="B37" s="126"/>
      <c r="C37" s="127"/>
      <c r="D37" s="91"/>
      <c r="E37" s="128"/>
      <c r="F37" s="103"/>
    </row>
    <row r="38" spans="1:6" ht="94.5">
      <c r="A38" s="117" t="s">
        <v>197</v>
      </c>
      <c r="B38" s="497" t="s">
        <v>2093</v>
      </c>
      <c r="C38" s="498" t="s">
        <v>183</v>
      </c>
      <c r="D38" s="499">
        <v>358</v>
      </c>
      <c r="E38" s="619">
        <v>0</v>
      </c>
      <c r="F38" s="500">
        <f>D38*E38</f>
        <v>0</v>
      </c>
    </row>
    <row r="39" spans="1:6" ht="15.75">
      <c r="A39" s="117"/>
      <c r="B39" s="131"/>
      <c r="C39" s="122"/>
      <c r="D39" s="123"/>
      <c r="E39" s="124"/>
      <c r="F39" s="125"/>
    </row>
    <row r="40" spans="1:6" ht="78.75">
      <c r="A40" s="117" t="s">
        <v>198</v>
      </c>
      <c r="B40" s="131" t="s">
        <v>2094</v>
      </c>
      <c r="C40" s="122" t="s">
        <v>183</v>
      </c>
      <c r="D40" s="123">
        <v>83</v>
      </c>
      <c r="E40" s="124">
        <v>0</v>
      </c>
      <c r="F40" s="125">
        <f>D40*E40</f>
        <v>0</v>
      </c>
    </row>
    <row r="41" spans="1:6" ht="15.75">
      <c r="A41" s="117"/>
      <c r="B41" s="131"/>
      <c r="C41" s="122"/>
      <c r="D41" s="123"/>
      <c r="E41" s="124"/>
      <c r="F41" s="125"/>
    </row>
    <row r="42" spans="1:6" ht="94.5">
      <c r="A42" s="117" t="s">
        <v>199</v>
      </c>
      <c r="B42" s="131" t="s">
        <v>2095</v>
      </c>
      <c r="C42" s="122"/>
      <c r="D42" s="123"/>
      <c r="E42" s="124"/>
      <c r="F42" s="125"/>
    </row>
    <row r="43" spans="1:6" ht="18">
      <c r="A43" s="117"/>
      <c r="B43" s="131" t="s">
        <v>1212</v>
      </c>
      <c r="C43" s="135" t="s">
        <v>414</v>
      </c>
      <c r="D43" s="123">
        <v>5</v>
      </c>
      <c r="E43" s="124">
        <v>0</v>
      </c>
      <c r="F43" s="125">
        <f t="shared" ref="F43:F44" si="4">D43*E43</f>
        <v>0</v>
      </c>
    </row>
    <row r="44" spans="1:6" ht="18">
      <c r="A44" s="117"/>
      <c r="B44" s="131" t="s">
        <v>1213</v>
      </c>
      <c r="C44" s="135" t="s">
        <v>414</v>
      </c>
      <c r="D44" s="123">
        <v>2</v>
      </c>
      <c r="E44" s="124">
        <v>0</v>
      </c>
      <c r="F44" s="125">
        <f t="shared" si="4"/>
        <v>0</v>
      </c>
    </row>
    <row r="45" spans="1:6" ht="18">
      <c r="A45" s="117"/>
      <c r="B45" s="131" t="s">
        <v>1214</v>
      </c>
      <c r="C45" s="135" t="s">
        <v>414</v>
      </c>
      <c r="D45" s="123">
        <v>3.5</v>
      </c>
      <c r="E45" s="124">
        <v>0</v>
      </c>
      <c r="F45" s="125">
        <f t="shared" ref="F45" si="5">ROUND(D45*E45,2)</f>
        <v>0</v>
      </c>
    </row>
    <row r="46" spans="1:6" ht="15.75">
      <c r="A46" s="117"/>
      <c r="B46" s="131" t="s">
        <v>2096</v>
      </c>
      <c r="C46" s="122" t="s">
        <v>183</v>
      </c>
      <c r="D46" s="123">
        <v>107</v>
      </c>
      <c r="E46" s="124">
        <v>0</v>
      </c>
      <c r="F46" s="125">
        <f>D46*E46</f>
        <v>0</v>
      </c>
    </row>
    <row r="47" spans="1:6" ht="15.75">
      <c r="A47" s="117"/>
      <c r="B47" s="131"/>
      <c r="C47" s="122"/>
      <c r="D47" s="123"/>
      <c r="E47" s="124"/>
      <c r="F47" s="125"/>
    </row>
    <row r="48" spans="1:6" ht="173.25">
      <c r="A48" s="134" t="s">
        <v>201</v>
      </c>
      <c r="B48" s="131" t="s">
        <v>1215</v>
      </c>
      <c r="C48" s="122" t="s">
        <v>1</v>
      </c>
      <c r="D48" s="123">
        <v>13</v>
      </c>
      <c r="E48" s="124">
        <v>0</v>
      </c>
      <c r="F48" s="125">
        <f>D48*E48</f>
        <v>0</v>
      </c>
    </row>
    <row r="49" spans="1:6" ht="15.75">
      <c r="A49" s="117"/>
      <c r="B49" s="140"/>
      <c r="C49" s="104"/>
      <c r="D49" s="136"/>
      <c r="E49" s="128"/>
      <c r="F49" s="103"/>
    </row>
    <row r="50" spans="1:6" ht="16.5" thickBot="1">
      <c r="A50" s="129"/>
      <c r="B50" s="926" t="s">
        <v>375</v>
      </c>
      <c r="C50" s="927"/>
      <c r="D50" s="927"/>
      <c r="E50" s="130"/>
      <c r="F50" s="625">
        <f>SUM(F36:F48)</f>
        <v>0</v>
      </c>
    </row>
    <row r="51" spans="1:6" ht="16.5" thickTop="1">
      <c r="A51" s="117"/>
      <c r="B51" s="91"/>
      <c r="C51" s="104"/>
      <c r="D51" s="91"/>
      <c r="E51" s="128"/>
      <c r="F51" s="141"/>
    </row>
    <row r="52" spans="1:6" ht="15.75">
      <c r="A52" s="114" t="s">
        <v>6</v>
      </c>
      <c r="B52" s="928" t="s">
        <v>376</v>
      </c>
      <c r="C52" s="928"/>
      <c r="D52" s="928"/>
      <c r="E52" s="115"/>
      <c r="F52" s="116"/>
    </row>
    <row r="53" spans="1:6" ht="15.75">
      <c r="A53" s="117"/>
      <c r="B53" s="118"/>
      <c r="C53" s="119"/>
      <c r="D53" s="118"/>
      <c r="E53" s="120"/>
      <c r="F53" s="103"/>
    </row>
    <row r="54" spans="1:6" ht="78.75">
      <c r="A54" s="117" t="s">
        <v>212</v>
      </c>
      <c r="B54" s="131" t="s">
        <v>1627</v>
      </c>
      <c r="C54" s="135"/>
      <c r="D54" s="123"/>
      <c r="E54" s="137"/>
      <c r="F54" s="125"/>
    </row>
    <row r="55" spans="1:6" ht="18">
      <c r="A55" s="117"/>
      <c r="B55" s="132" t="s">
        <v>1216</v>
      </c>
      <c r="C55" s="135" t="s">
        <v>414</v>
      </c>
      <c r="D55" s="912">
        <v>485.42</v>
      </c>
      <c r="E55" s="137">
        <v>0</v>
      </c>
      <c r="F55" s="125">
        <f t="shared" ref="F55:F58" si="6">ROUND(D55*E55,2)</f>
        <v>0</v>
      </c>
    </row>
    <row r="56" spans="1:6" ht="18">
      <c r="A56" s="117"/>
      <c r="B56" s="132" t="s">
        <v>1217</v>
      </c>
      <c r="C56" s="135" t="s">
        <v>414</v>
      </c>
      <c r="D56" s="912">
        <v>118.8</v>
      </c>
      <c r="E56" s="137">
        <v>0</v>
      </c>
      <c r="F56" s="125">
        <f t="shared" si="6"/>
        <v>0</v>
      </c>
    </row>
    <row r="57" spans="1:6" ht="18">
      <c r="A57" s="117"/>
      <c r="B57" s="132" t="s">
        <v>1218</v>
      </c>
      <c r="C57" s="135" t="s">
        <v>414</v>
      </c>
      <c r="D57" s="912">
        <v>574.89</v>
      </c>
      <c r="E57" s="137">
        <v>0</v>
      </c>
      <c r="F57" s="125">
        <f t="shared" si="6"/>
        <v>0</v>
      </c>
    </row>
    <row r="58" spans="1:6" ht="36.6" customHeight="1">
      <c r="A58" s="117"/>
      <c r="B58" s="132" t="s">
        <v>1739</v>
      </c>
      <c r="C58" s="122" t="s">
        <v>413</v>
      </c>
      <c r="D58" s="123">
        <v>81.5</v>
      </c>
      <c r="E58" s="133">
        <v>0</v>
      </c>
      <c r="F58" s="125">
        <f t="shared" si="6"/>
        <v>0</v>
      </c>
    </row>
    <row r="59" spans="1:6" ht="15.75">
      <c r="A59" s="117"/>
      <c r="B59" s="132"/>
      <c r="C59" s="122"/>
      <c r="D59" s="123"/>
      <c r="E59" s="133"/>
      <c r="F59" s="125"/>
    </row>
    <row r="60" spans="1:6" ht="78.75">
      <c r="A60" s="117" t="s">
        <v>213</v>
      </c>
      <c r="B60" s="131" t="s">
        <v>1623</v>
      </c>
      <c r="C60" s="135"/>
      <c r="D60" s="123"/>
      <c r="E60" s="137"/>
      <c r="F60" s="125"/>
    </row>
    <row r="61" spans="1:6" ht="18">
      <c r="A61" s="117"/>
      <c r="B61" s="132" t="s">
        <v>1219</v>
      </c>
      <c r="C61" s="135" t="s">
        <v>414</v>
      </c>
      <c r="D61" s="912">
        <v>18.989999999999998</v>
      </c>
      <c r="E61" s="137">
        <v>0</v>
      </c>
      <c r="F61" s="125">
        <f t="shared" ref="F61:F62" si="7">ROUND(D61*E61,2)</f>
        <v>0</v>
      </c>
    </row>
    <row r="62" spans="1:6" ht="18">
      <c r="A62" s="117"/>
      <c r="B62" s="132" t="s">
        <v>1220</v>
      </c>
      <c r="C62" s="135" t="s">
        <v>414</v>
      </c>
      <c r="D62" s="123">
        <v>91.32</v>
      </c>
      <c r="E62" s="137">
        <v>0</v>
      </c>
      <c r="F62" s="125">
        <f t="shared" si="7"/>
        <v>0</v>
      </c>
    </row>
    <row r="63" spans="1:6" ht="15.75">
      <c r="A63" s="117"/>
      <c r="B63" s="131"/>
      <c r="C63" s="135"/>
      <c r="D63" s="123"/>
      <c r="E63" s="128"/>
      <c r="F63" s="125"/>
    </row>
    <row r="64" spans="1:6" ht="63">
      <c r="A64" s="117" t="s">
        <v>215</v>
      </c>
      <c r="B64" s="131" t="s">
        <v>1628</v>
      </c>
      <c r="C64" s="122"/>
      <c r="D64" s="123"/>
      <c r="E64" s="137"/>
      <c r="F64" s="125"/>
    </row>
    <row r="65" spans="1:6" ht="18.75">
      <c r="A65" s="117"/>
      <c r="B65" s="132" t="s">
        <v>1221</v>
      </c>
      <c r="C65" s="122" t="s">
        <v>412</v>
      </c>
      <c r="D65" s="912">
        <v>1342.67</v>
      </c>
      <c r="E65" s="137">
        <v>0</v>
      </c>
      <c r="F65" s="125">
        <f t="shared" ref="F65" si="8">ROUND(D65*E65,2)</f>
        <v>0</v>
      </c>
    </row>
    <row r="66" spans="1:6" ht="15.75">
      <c r="A66" s="117"/>
      <c r="B66" s="131"/>
      <c r="C66" s="135"/>
      <c r="D66" s="123"/>
      <c r="E66" s="137"/>
      <c r="F66" s="125"/>
    </row>
    <row r="67" spans="1:6" ht="78.75">
      <c r="A67" s="117" t="s">
        <v>216</v>
      </c>
      <c r="B67" s="131" t="s">
        <v>2097</v>
      </c>
      <c r="C67" s="122"/>
      <c r="D67" s="123"/>
      <c r="E67" s="137"/>
      <c r="F67" s="125"/>
    </row>
    <row r="68" spans="1:6" ht="18.75">
      <c r="A68" s="117"/>
      <c r="B68" s="132" t="s">
        <v>1221</v>
      </c>
      <c r="C68" s="122" t="s">
        <v>412</v>
      </c>
      <c r="D68" s="912">
        <v>1342.67</v>
      </c>
      <c r="E68" s="137">
        <v>0</v>
      </c>
      <c r="F68" s="125">
        <f t="shared" ref="F68" si="9">ROUND(D68*E68,2)</f>
        <v>0</v>
      </c>
    </row>
    <row r="69" spans="1:6" ht="15.75">
      <c r="A69" s="117"/>
      <c r="B69" s="131"/>
      <c r="C69" s="122"/>
      <c r="D69" s="123"/>
      <c r="E69" s="137"/>
      <c r="F69" s="125"/>
    </row>
    <row r="70" spans="1:6" ht="190.5" customHeight="1">
      <c r="A70" s="117" t="s">
        <v>287</v>
      </c>
      <c r="B70" s="131" t="s">
        <v>1624</v>
      </c>
      <c r="C70" s="122" t="s">
        <v>412</v>
      </c>
      <c r="D70" s="912">
        <v>1342.67</v>
      </c>
      <c r="E70" s="137">
        <v>0</v>
      </c>
      <c r="F70" s="125">
        <f t="shared" ref="F70:F74" si="10">ROUND(D70*E70,2)</f>
        <v>0</v>
      </c>
    </row>
    <row r="71" spans="1:6" ht="15.75">
      <c r="A71" s="117"/>
      <c r="B71" s="131"/>
      <c r="C71" s="122"/>
      <c r="D71" s="123"/>
      <c r="E71" s="128"/>
      <c r="F71" s="125"/>
    </row>
    <row r="72" spans="1:6" ht="207">
      <c r="A72" s="117" t="s">
        <v>288</v>
      </c>
      <c r="B72" s="131" t="s">
        <v>1629</v>
      </c>
      <c r="C72" s="122" t="s">
        <v>412</v>
      </c>
      <c r="D72" s="912">
        <v>1342.67</v>
      </c>
      <c r="E72" s="137">
        <v>0</v>
      </c>
      <c r="F72" s="125">
        <f t="shared" si="10"/>
        <v>0</v>
      </c>
    </row>
    <row r="73" spans="1:6" ht="15.75">
      <c r="A73" s="117"/>
      <c r="B73" s="131"/>
      <c r="C73" s="122"/>
      <c r="D73" s="123"/>
      <c r="E73" s="137"/>
      <c r="F73" s="125"/>
    </row>
    <row r="74" spans="1:6" ht="173.25">
      <c r="A74" s="117" t="s">
        <v>217</v>
      </c>
      <c r="B74" s="131" t="s">
        <v>1625</v>
      </c>
      <c r="C74" s="122" t="s">
        <v>412</v>
      </c>
      <c r="D74" s="912">
        <v>367.85</v>
      </c>
      <c r="E74" s="137">
        <v>0</v>
      </c>
      <c r="F74" s="125">
        <f t="shared" si="10"/>
        <v>0</v>
      </c>
    </row>
    <row r="75" spans="1:6" ht="15.75">
      <c r="A75" s="117"/>
      <c r="B75" s="131"/>
      <c r="C75" s="122"/>
      <c r="D75" s="123"/>
      <c r="E75" s="137"/>
      <c r="F75" s="125"/>
    </row>
    <row r="76" spans="1:6" ht="126">
      <c r="A76" s="117" t="s">
        <v>329</v>
      </c>
      <c r="B76" s="121" t="s">
        <v>2098</v>
      </c>
    </row>
    <row r="77" spans="1:6" ht="18.75">
      <c r="A77" s="117"/>
      <c r="B77" s="121" t="s">
        <v>1740</v>
      </c>
      <c r="C77" s="122" t="s">
        <v>412</v>
      </c>
      <c r="D77" s="123">
        <f>1364*1.1</f>
        <v>1500.4</v>
      </c>
      <c r="E77" s="137">
        <v>0</v>
      </c>
      <c r="F77" s="125">
        <f t="shared" ref="F77" si="11">ROUND(D77*E77,2)</f>
        <v>0</v>
      </c>
    </row>
    <row r="78" spans="1:6" ht="18.75">
      <c r="A78" s="117"/>
      <c r="B78" s="121" t="s">
        <v>1741</v>
      </c>
      <c r="C78" s="915" t="s">
        <v>2148</v>
      </c>
      <c r="D78" s="123">
        <v>326</v>
      </c>
      <c r="E78" s="137">
        <v>0</v>
      </c>
      <c r="F78" s="125">
        <f>D78*E78</f>
        <v>0</v>
      </c>
    </row>
    <row r="79" spans="1:6" ht="15.75">
      <c r="A79" s="117"/>
      <c r="B79" s="121"/>
      <c r="C79" s="122"/>
      <c r="D79" s="123"/>
      <c r="E79" s="137"/>
      <c r="F79" s="125"/>
    </row>
    <row r="80" spans="1:6" ht="110.25">
      <c r="A80" s="117" t="s">
        <v>377</v>
      </c>
      <c r="B80" s="121" t="s">
        <v>1222</v>
      </c>
      <c r="C80" s="122" t="s">
        <v>412</v>
      </c>
      <c r="D80" s="912">
        <v>379.71</v>
      </c>
      <c r="E80" s="137">
        <v>0</v>
      </c>
      <c r="F80" s="125">
        <f t="shared" ref="F80" si="12">ROUND(D80*E80,2)</f>
        <v>0</v>
      </c>
    </row>
    <row r="81" spans="1:6" ht="15.75">
      <c r="A81" s="117"/>
      <c r="B81" s="131"/>
      <c r="C81" s="122"/>
      <c r="D81" s="123"/>
      <c r="E81" s="124"/>
      <c r="F81" s="125"/>
    </row>
    <row r="82" spans="1:6" ht="16.5" thickBot="1">
      <c r="A82" s="129"/>
      <c r="B82" s="926" t="s">
        <v>378</v>
      </c>
      <c r="C82" s="927"/>
      <c r="D82" s="927"/>
      <c r="E82" s="130"/>
      <c r="F82" s="625">
        <f>SUM(F54:F81)</f>
        <v>0</v>
      </c>
    </row>
    <row r="83" spans="1:6" ht="16.5" thickTop="1">
      <c r="A83" s="117"/>
      <c r="B83" s="91"/>
      <c r="C83" s="104"/>
      <c r="D83" s="91"/>
      <c r="E83" s="128"/>
      <c r="F83" s="103"/>
    </row>
    <row r="84" spans="1:6" ht="15.75">
      <c r="A84" s="114" t="s">
        <v>7</v>
      </c>
      <c r="B84" s="928" t="s">
        <v>379</v>
      </c>
      <c r="C84" s="928"/>
      <c r="D84" s="928"/>
      <c r="E84" s="115"/>
      <c r="F84" s="116"/>
    </row>
    <row r="85" spans="1:6" ht="15.75">
      <c r="A85" s="117"/>
      <c r="B85" s="118"/>
      <c r="C85" s="119"/>
      <c r="D85" s="118"/>
      <c r="E85" s="120"/>
      <c r="F85" s="103"/>
    </row>
    <row r="86" spans="1:6" ht="15.75">
      <c r="A86" s="129" t="s">
        <v>220</v>
      </c>
      <c r="B86" s="624" t="s">
        <v>380</v>
      </c>
      <c r="C86" s="104"/>
      <c r="D86" s="91"/>
      <c r="E86" s="128"/>
      <c r="F86" s="103"/>
    </row>
    <row r="87" spans="1:6" ht="47.25">
      <c r="A87" s="117"/>
      <c r="B87" s="126" t="s">
        <v>1223</v>
      </c>
      <c r="C87" s="127"/>
      <c r="D87" s="91"/>
      <c r="E87" s="128"/>
      <c r="F87" s="103"/>
    </row>
    <row r="88" spans="1:6" ht="78.75">
      <c r="A88" s="117"/>
      <c r="B88" s="126" t="s">
        <v>1617</v>
      </c>
      <c r="C88" s="127"/>
      <c r="D88" s="91"/>
      <c r="E88" s="128"/>
      <c r="F88" s="103"/>
    </row>
    <row r="89" spans="1:6" ht="47.25">
      <c r="A89" s="117"/>
      <c r="B89" s="126" t="s">
        <v>381</v>
      </c>
      <c r="C89" s="127"/>
      <c r="D89" s="91"/>
      <c r="E89" s="128"/>
      <c r="F89" s="103"/>
    </row>
    <row r="90" spans="1:6" ht="174.6" customHeight="1">
      <c r="A90" s="117"/>
      <c r="B90" s="126" t="s">
        <v>382</v>
      </c>
      <c r="C90" s="127"/>
      <c r="D90" s="91"/>
      <c r="E90" s="128"/>
      <c r="F90" s="103"/>
    </row>
    <row r="91" spans="1:6" ht="63">
      <c r="A91" s="117"/>
      <c r="B91" s="126" t="s">
        <v>383</v>
      </c>
      <c r="C91" s="127"/>
      <c r="D91" s="91"/>
      <c r="E91" s="128"/>
      <c r="F91" s="103"/>
    </row>
    <row r="92" spans="1:6" ht="15.75">
      <c r="A92" s="117"/>
      <c r="B92" s="126"/>
      <c r="C92" s="127"/>
      <c r="D92" s="91"/>
      <c r="E92" s="128"/>
      <c r="F92" s="103"/>
    </row>
    <row r="93" spans="1:6" ht="15.75">
      <c r="A93" s="117" t="s">
        <v>384</v>
      </c>
      <c r="B93" s="142" t="s">
        <v>385</v>
      </c>
      <c r="C93" s="127"/>
      <c r="D93" s="91"/>
      <c r="E93" s="128"/>
      <c r="F93" s="103"/>
    </row>
    <row r="94" spans="1:6" ht="94.5">
      <c r="A94" s="117"/>
      <c r="B94" s="121" t="s">
        <v>1618</v>
      </c>
      <c r="C94" s="122"/>
      <c r="D94" s="91"/>
      <c r="E94" s="91"/>
      <c r="F94" s="91"/>
    </row>
    <row r="95" spans="1:6" ht="15.75">
      <c r="A95" s="117"/>
      <c r="B95" s="121" t="s">
        <v>386</v>
      </c>
      <c r="C95" s="122"/>
      <c r="D95" s="91"/>
      <c r="E95" s="91"/>
      <c r="F95" s="91"/>
    </row>
    <row r="96" spans="1:6" ht="15.75">
      <c r="A96" s="117"/>
      <c r="B96" s="121" t="s">
        <v>387</v>
      </c>
      <c r="C96" s="122" t="s">
        <v>1</v>
      </c>
      <c r="D96" s="123">
        <v>1</v>
      </c>
      <c r="E96" s="124">
        <v>0</v>
      </c>
      <c r="F96" s="125">
        <f>D96*E96</f>
        <v>0</v>
      </c>
    </row>
    <row r="97" spans="1:6" ht="15.75">
      <c r="A97" s="117"/>
      <c r="B97" s="121" t="s">
        <v>388</v>
      </c>
      <c r="C97" s="122" t="s">
        <v>1</v>
      </c>
      <c r="D97" s="123">
        <v>1</v>
      </c>
      <c r="E97" s="124">
        <v>0</v>
      </c>
      <c r="F97" s="125">
        <f>D97*E97</f>
        <v>0</v>
      </c>
    </row>
    <row r="98" spans="1:6" ht="15.75">
      <c r="A98" s="117"/>
      <c r="B98" s="126"/>
      <c r="C98" s="127"/>
      <c r="D98" s="91"/>
      <c r="E98" s="128"/>
      <c r="F98" s="103"/>
    </row>
    <row r="99" spans="1:6" ht="15.75">
      <c r="A99" s="117" t="s">
        <v>389</v>
      </c>
      <c r="B99" s="142" t="s">
        <v>390</v>
      </c>
      <c r="C99" s="127"/>
      <c r="D99" s="91"/>
      <c r="E99" s="128"/>
      <c r="F99" s="103"/>
    </row>
    <row r="100" spans="1:6" ht="78.75">
      <c r="A100" s="117"/>
      <c r="B100" s="121" t="s">
        <v>1619</v>
      </c>
      <c r="C100" s="122"/>
      <c r="D100" s="91"/>
      <c r="E100" s="91"/>
      <c r="F100" s="91"/>
    </row>
    <row r="101" spans="1:6" ht="15.75">
      <c r="A101" s="117"/>
      <c r="B101" s="121" t="s">
        <v>386</v>
      </c>
      <c r="C101" s="122"/>
      <c r="D101" s="91"/>
      <c r="E101" s="91"/>
      <c r="F101" s="91"/>
    </row>
    <row r="102" spans="1:6" ht="15.75">
      <c r="A102" s="117"/>
      <c r="B102" s="121" t="s">
        <v>391</v>
      </c>
      <c r="C102" s="122" t="s">
        <v>1</v>
      </c>
      <c r="D102" s="123">
        <v>1</v>
      </c>
      <c r="E102" s="124">
        <v>0</v>
      </c>
      <c r="F102" s="125">
        <f>D102*E102</f>
        <v>0</v>
      </c>
    </row>
    <row r="103" spans="1:6" ht="15.75">
      <c r="A103" s="117"/>
      <c r="B103" s="121" t="s">
        <v>392</v>
      </c>
      <c r="C103" s="122" t="s">
        <v>1</v>
      </c>
      <c r="D103" s="123">
        <v>1</v>
      </c>
      <c r="E103" s="124">
        <v>0</v>
      </c>
      <c r="F103" s="125">
        <f>D103*E103</f>
        <v>0</v>
      </c>
    </row>
    <row r="104" spans="1:6" ht="15.75">
      <c r="A104" s="117"/>
      <c r="B104" s="121" t="s">
        <v>393</v>
      </c>
      <c r="C104" s="122" t="s">
        <v>1</v>
      </c>
      <c r="D104" s="123">
        <v>2</v>
      </c>
      <c r="E104" s="124">
        <v>0</v>
      </c>
      <c r="F104" s="125">
        <f>D104*E104</f>
        <v>0</v>
      </c>
    </row>
    <row r="105" spans="1:6" ht="15.75">
      <c r="A105" s="117"/>
      <c r="B105" s="121"/>
      <c r="C105" s="122"/>
      <c r="D105" s="123"/>
      <c r="E105" s="124"/>
      <c r="F105" s="125"/>
    </row>
    <row r="106" spans="1:6" ht="15.75">
      <c r="A106" s="117" t="s">
        <v>394</v>
      </c>
      <c r="B106" s="142" t="s">
        <v>395</v>
      </c>
      <c r="C106" s="122"/>
      <c r="D106" s="123"/>
      <c r="E106" s="124"/>
      <c r="F106" s="125"/>
    </row>
    <row r="107" spans="1:6" ht="141.75">
      <c r="A107" s="117"/>
      <c r="B107" s="121" t="s">
        <v>1620</v>
      </c>
      <c r="C107" s="122"/>
      <c r="D107" s="123"/>
      <c r="E107" s="124"/>
      <c r="F107" s="125"/>
    </row>
    <row r="108" spans="1:6" ht="15.75">
      <c r="A108" s="117"/>
      <c r="B108" s="121" t="s">
        <v>386</v>
      </c>
      <c r="C108" s="122"/>
      <c r="D108" s="91"/>
      <c r="E108" s="91"/>
      <c r="F108" s="91"/>
    </row>
    <row r="109" spans="1:6" ht="15.75">
      <c r="A109" s="117"/>
      <c r="B109" s="121" t="s">
        <v>396</v>
      </c>
      <c r="C109" s="122" t="s">
        <v>1</v>
      </c>
      <c r="D109" s="123">
        <v>1</v>
      </c>
      <c r="E109" s="124">
        <v>0</v>
      </c>
      <c r="F109" s="125">
        <f>D109*E109</f>
        <v>0</v>
      </c>
    </row>
    <row r="110" spans="1:6" ht="15.75">
      <c r="A110" s="117"/>
      <c r="B110" s="121" t="s">
        <v>397</v>
      </c>
      <c r="C110" s="122" t="s">
        <v>1</v>
      </c>
      <c r="D110" s="123">
        <v>1</v>
      </c>
      <c r="E110" s="124">
        <v>0</v>
      </c>
      <c r="F110" s="125">
        <f>D110*E110</f>
        <v>0</v>
      </c>
    </row>
    <row r="111" spans="1:6" ht="15.75">
      <c r="A111" s="117"/>
      <c r="B111" s="121" t="s">
        <v>398</v>
      </c>
      <c r="C111" s="122" t="s">
        <v>1</v>
      </c>
      <c r="D111" s="123">
        <v>1</v>
      </c>
      <c r="E111" s="124">
        <v>0</v>
      </c>
      <c r="F111" s="125">
        <f>D111*E111</f>
        <v>0</v>
      </c>
    </row>
    <row r="112" spans="1:6" ht="15.75">
      <c r="A112" s="117"/>
      <c r="B112" s="121"/>
      <c r="C112" s="122"/>
      <c r="D112" s="123"/>
      <c r="E112" s="124"/>
      <c r="F112" s="125"/>
    </row>
    <row r="113" spans="1:6" ht="15.75">
      <c r="A113" s="129" t="s">
        <v>221</v>
      </c>
      <c r="B113" s="624" t="s">
        <v>399</v>
      </c>
      <c r="C113" s="122"/>
      <c r="D113" s="123"/>
      <c r="E113" s="124"/>
      <c r="F113" s="125"/>
    </row>
    <row r="114" spans="1:6" ht="198.75" customHeight="1">
      <c r="A114" s="117"/>
      <c r="B114" s="121" t="s">
        <v>1621</v>
      </c>
      <c r="C114" s="122"/>
      <c r="D114" s="123"/>
      <c r="E114" s="124"/>
      <c r="F114" s="125"/>
    </row>
    <row r="115" spans="1:6" ht="15.75">
      <c r="A115" s="117"/>
      <c r="B115" s="121"/>
      <c r="C115" s="122"/>
      <c r="D115" s="123"/>
      <c r="E115" s="124"/>
      <c r="F115" s="125"/>
    </row>
    <row r="116" spans="1:6" ht="15.75">
      <c r="A116" s="117" t="s">
        <v>400</v>
      </c>
      <c r="B116" s="142" t="s">
        <v>401</v>
      </c>
      <c r="C116" s="122"/>
      <c r="D116" s="123"/>
      <c r="E116" s="124"/>
      <c r="F116" s="125"/>
    </row>
    <row r="117" spans="1:6" ht="31.5">
      <c r="A117" s="117"/>
      <c r="B117" s="143" t="s">
        <v>402</v>
      </c>
      <c r="C117" s="122" t="s">
        <v>183</v>
      </c>
      <c r="D117" s="123">
        <v>180</v>
      </c>
      <c r="E117" s="124">
        <v>0</v>
      </c>
      <c r="F117" s="125">
        <f>D117*E117</f>
        <v>0</v>
      </c>
    </row>
    <row r="118" spans="1:6" ht="31.5">
      <c r="A118" s="117"/>
      <c r="B118" s="143" t="s">
        <v>403</v>
      </c>
      <c r="C118" s="122" t="s">
        <v>183</v>
      </c>
      <c r="D118" s="123">
        <v>40</v>
      </c>
      <c r="E118" s="124">
        <v>0</v>
      </c>
      <c r="F118" s="125">
        <f>D118*E118</f>
        <v>0</v>
      </c>
    </row>
    <row r="119" spans="1:6" ht="15.75">
      <c r="A119" s="117"/>
      <c r="B119" s="143" t="s">
        <v>404</v>
      </c>
      <c r="C119" s="122" t="s">
        <v>1</v>
      </c>
      <c r="D119" s="123">
        <v>2</v>
      </c>
      <c r="E119" s="124">
        <v>0</v>
      </c>
      <c r="F119" s="125">
        <f>D119*E119</f>
        <v>0</v>
      </c>
    </row>
    <row r="120" spans="1:6" ht="15.75">
      <c r="A120" s="117"/>
      <c r="B120" s="143" t="s">
        <v>405</v>
      </c>
      <c r="C120" s="122" t="s">
        <v>1</v>
      </c>
      <c r="D120" s="123">
        <v>2</v>
      </c>
      <c r="E120" s="124">
        <v>0</v>
      </c>
      <c r="F120" s="125">
        <f>D120*E120</f>
        <v>0</v>
      </c>
    </row>
    <row r="121" spans="1:6" ht="15.75">
      <c r="A121" s="117"/>
      <c r="B121" s="143" t="s">
        <v>406</v>
      </c>
      <c r="C121" s="122" t="s">
        <v>1</v>
      </c>
      <c r="D121" s="123">
        <v>2</v>
      </c>
      <c r="E121" s="124">
        <v>0</v>
      </c>
      <c r="F121" s="125">
        <f>D121*E121</f>
        <v>0</v>
      </c>
    </row>
    <row r="122" spans="1:6" ht="15.75">
      <c r="A122" s="117"/>
      <c r="B122" s="121"/>
      <c r="C122" s="122"/>
      <c r="D122" s="123"/>
      <c r="E122" s="124"/>
      <c r="F122" s="125"/>
    </row>
    <row r="123" spans="1:6" ht="15.75">
      <c r="A123" s="129" t="s">
        <v>222</v>
      </c>
      <c r="B123" s="624" t="s">
        <v>407</v>
      </c>
      <c r="C123" s="122"/>
      <c r="D123" s="123"/>
      <c r="E123" s="124"/>
      <c r="F123" s="125"/>
    </row>
    <row r="124" spans="1:6" ht="236.25">
      <c r="A124" s="117"/>
      <c r="B124" s="121" t="s">
        <v>2099</v>
      </c>
      <c r="C124" s="122"/>
      <c r="D124" s="123"/>
      <c r="E124" s="124"/>
      <c r="F124" s="125"/>
    </row>
    <row r="125" spans="1:6" ht="15.75">
      <c r="A125" s="117"/>
      <c r="B125" s="144" t="s">
        <v>408</v>
      </c>
      <c r="C125" s="122" t="s">
        <v>1</v>
      </c>
      <c r="D125" s="123">
        <v>1</v>
      </c>
      <c r="E125" s="124">
        <v>0</v>
      </c>
      <c r="F125" s="125">
        <f>D125*E125</f>
        <v>0</v>
      </c>
    </row>
    <row r="126" spans="1:6" ht="15.75">
      <c r="A126" s="117"/>
      <c r="B126" s="140"/>
      <c r="C126" s="104"/>
      <c r="D126" s="136"/>
      <c r="E126" s="128"/>
      <c r="F126" s="103"/>
    </row>
    <row r="127" spans="1:6" ht="16.5" thickBot="1">
      <c r="A127" s="129"/>
      <c r="B127" s="926" t="s">
        <v>409</v>
      </c>
      <c r="C127" s="927"/>
      <c r="D127" s="927"/>
      <c r="E127" s="130"/>
      <c r="F127" s="625">
        <f>SUM(F96:F125)</f>
        <v>0</v>
      </c>
    </row>
    <row r="128" spans="1:6" ht="13.5" thickTop="1"/>
    <row r="129" spans="1:6" ht="15.75">
      <c r="A129" s="114" t="s">
        <v>8</v>
      </c>
      <c r="B129" s="928" t="s">
        <v>1224</v>
      </c>
      <c r="C129" s="928"/>
      <c r="D129" s="928"/>
      <c r="E129" s="115"/>
      <c r="F129" s="116"/>
    </row>
    <row r="131" spans="1:6" ht="110.25">
      <c r="A131" s="134" t="s">
        <v>232</v>
      </c>
      <c r="B131" s="121" t="s">
        <v>1556</v>
      </c>
      <c r="C131" s="122" t="s">
        <v>413</v>
      </c>
      <c r="D131" s="123">
        <f>22.9*44.5*0.2</f>
        <v>203.81</v>
      </c>
      <c r="E131" s="124">
        <v>0</v>
      </c>
      <c r="F131" s="125">
        <f t="shared" ref="F131:F151" si="13">ROUND(D131*E131,2)</f>
        <v>0</v>
      </c>
    </row>
    <row r="132" spans="1:6" ht="15.75">
      <c r="A132" s="134"/>
      <c r="B132" s="140"/>
      <c r="C132" s="104"/>
      <c r="D132" s="136"/>
      <c r="E132" s="128"/>
      <c r="F132" s="103"/>
    </row>
    <row r="133" spans="1:6" ht="157.5">
      <c r="A133" s="134" t="s">
        <v>234</v>
      </c>
      <c r="B133" s="131" t="s">
        <v>1204</v>
      </c>
      <c r="C133" s="122" t="s">
        <v>413</v>
      </c>
      <c r="D133" s="912">
        <v>254.76</v>
      </c>
      <c r="E133" s="133">
        <v>0</v>
      </c>
      <c r="F133" s="125">
        <f t="shared" si="13"/>
        <v>0</v>
      </c>
    </row>
    <row r="134" spans="1:6" ht="15.75">
      <c r="A134" s="117"/>
    </row>
    <row r="135" spans="1:6" ht="47.25">
      <c r="A135" s="134" t="s">
        <v>235</v>
      </c>
      <c r="B135" s="131" t="s">
        <v>1208</v>
      </c>
      <c r="C135" s="122" t="s">
        <v>412</v>
      </c>
      <c r="D135" s="123">
        <f>22.9*44.5</f>
        <v>1019.05</v>
      </c>
      <c r="E135" s="133">
        <v>0</v>
      </c>
      <c r="F135" s="125">
        <f t="shared" si="13"/>
        <v>0</v>
      </c>
    </row>
    <row r="136" spans="1:6" ht="15.75">
      <c r="A136" s="117"/>
      <c r="B136" s="140"/>
      <c r="C136" s="104"/>
      <c r="D136" s="136"/>
      <c r="E136" s="128"/>
      <c r="F136" s="103"/>
    </row>
    <row r="137" spans="1:6" ht="94.5">
      <c r="A137" s="117" t="s">
        <v>236</v>
      </c>
      <c r="B137" s="131" t="s">
        <v>1630</v>
      </c>
      <c r="C137" s="135" t="s">
        <v>414</v>
      </c>
      <c r="D137" s="123">
        <f>22.9*44.5*0.2</f>
        <v>203.81</v>
      </c>
      <c r="E137" s="137">
        <v>0</v>
      </c>
      <c r="F137" s="125">
        <f t="shared" si="13"/>
        <v>0</v>
      </c>
    </row>
    <row r="138" spans="1:6" ht="15.75">
      <c r="A138" s="117"/>
      <c r="B138" s="132"/>
    </row>
    <row r="139" spans="1:6" ht="94.5">
      <c r="A139" s="117" t="s">
        <v>1155</v>
      </c>
      <c r="B139" s="131" t="s">
        <v>1631</v>
      </c>
      <c r="C139" s="135" t="s">
        <v>414</v>
      </c>
      <c r="D139" s="912">
        <v>122.29</v>
      </c>
      <c r="E139" s="137">
        <v>0</v>
      </c>
      <c r="F139" s="125">
        <f t="shared" si="13"/>
        <v>0</v>
      </c>
    </row>
    <row r="140" spans="1:6" ht="15.75">
      <c r="A140" s="117"/>
      <c r="B140" s="140"/>
      <c r="C140" s="104"/>
      <c r="D140" s="136"/>
      <c r="E140" s="128"/>
      <c r="F140" s="103"/>
    </row>
    <row r="141" spans="1:6" ht="110.25">
      <c r="A141" s="117" t="s">
        <v>237</v>
      </c>
      <c r="B141" s="131" t="s">
        <v>1632</v>
      </c>
      <c r="C141" s="135" t="s">
        <v>414</v>
      </c>
      <c r="D141" s="912">
        <v>50.95</v>
      </c>
      <c r="E141" s="137">
        <v>0</v>
      </c>
      <c r="F141" s="125">
        <f t="shared" si="13"/>
        <v>0</v>
      </c>
    </row>
    <row r="142" spans="1:6" ht="15.75">
      <c r="A142" s="117"/>
      <c r="B142" s="140"/>
      <c r="C142" s="104"/>
      <c r="D142" s="136"/>
      <c r="E142" s="128"/>
      <c r="F142" s="103"/>
    </row>
    <row r="143" spans="1:6" ht="94.5">
      <c r="A143" s="117" t="s">
        <v>238</v>
      </c>
      <c r="B143" s="131" t="s">
        <v>2100</v>
      </c>
      <c r="C143" s="122" t="s">
        <v>412</v>
      </c>
      <c r="D143" s="123">
        <f>(22.9*44.5)*2</f>
        <v>2038.1</v>
      </c>
      <c r="E143" s="137">
        <v>0</v>
      </c>
      <c r="F143" s="125">
        <f t="shared" si="13"/>
        <v>0</v>
      </c>
    </row>
    <row r="144" spans="1:6" ht="15.75">
      <c r="A144" s="117"/>
      <c r="B144" s="132"/>
    </row>
    <row r="145" spans="1:6" ht="157.5">
      <c r="A145" s="117" t="s">
        <v>251</v>
      </c>
      <c r="B145" s="131" t="s">
        <v>1633</v>
      </c>
      <c r="C145" s="135" t="s">
        <v>414</v>
      </c>
      <c r="D145" s="912">
        <v>30.57</v>
      </c>
      <c r="E145" s="137">
        <v>0</v>
      </c>
      <c r="F145" s="125">
        <f t="shared" si="13"/>
        <v>0</v>
      </c>
    </row>
    <row r="146" spans="1:6" ht="15.75">
      <c r="A146" s="117"/>
      <c r="B146" s="140"/>
      <c r="C146" s="104"/>
      <c r="D146" s="136"/>
      <c r="E146" s="128"/>
      <c r="F146" s="103"/>
    </row>
    <row r="147" spans="1:6" ht="94.5">
      <c r="A147" s="117" t="s">
        <v>252</v>
      </c>
      <c r="B147" s="121" t="s">
        <v>2092</v>
      </c>
      <c r="C147" s="122" t="s">
        <v>183</v>
      </c>
      <c r="D147" s="123">
        <f>22.4*2+44*2</f>
        <v>132.80000000000001</v>
      </c>
      <c r="E147" s="124">
        <v>0</v>
      </c>
      <c r="F147" s="125">
        <f t="shared" si="13"/>
        <v>0</v>
      </c>
    </row>
    <row r="148" spans="1:6" ht="15.75">
      <c r="A148" s="117"/>
      <c r="B148" s="140"/>
      <c r="C148" s="104"/>
      <c r="D148" s="136"/>
      <c r="E148" s="128"/>
      <c r="F148" s="103"/>
    </row>
    <row r="149" spans="1:6" ht="159.75">
      <c r="A149" s="117" t="s">
        <v>1225</v>
      </c>
      <c r="B149" s="140" t="s">
        <v>1226</v>
      </c>
      <c r="C149" s="122" t="s">
        <v>412</v>
      </c>
      <c r="D149" s="123">
        <f>22.9*44.5</f>
        <v>1019.05</v>
      </c>
      <c r="E149" s="137">
        <v>0</v>
      </c>
      <c r="F149" s="125">
        <f t="shared" si="13"/>
        <v>0</v>
      </c>
    </row>
    <row r="150" spans="1:6" ht="15.75">
      <c r="A150" s="117"/>
      <c r="B150" s="140"/>
      <c r="C150" s="104"/>
      <c r="D150" s="136"/>
      <c r="E150" s="128"/>
      <c r="F150" s="103"/>
    </row>
    <row r="151" spans="1:6" ht="157.5">
      <c r="A151" s="117" t="s">
        <v>1227</v>
      </c>
      <c r="B151" s="140" t="s">
        <v>1622</v>
      </c>
      <c r="C151" s="122" t="s">
        <v>412</v>
      </c>
      <c r="D151" s="123">
        <f>22.9*44.5</f>
        <v>1019.05</v>
      </c>
      <c r="E151" s="137">
        <v>0</v>
      </c>
      <c r="F151" s="125">
        <f t="shared" si="13"/>
        <v>0</v>
      </c>
    </row>
    <row r="152" spans="1:6" ht="15.75">
      <c r="A152" s="117"/>
      <c r="B152" s="140"/>
      <c r="C152" s="104"/>
      <c r="D152" s="136"/>
      <c r="E152" s="128"/>
      <c r="F152" s="103"/>
    </row>
    <row r="153" spans="1:6" ht="197.45" customHeight="1">
      <c r="A153" s="117" t="s">
        <v>1228</v>
      </c>
      <c r="B153" s="140" t="s">
        <v>2101</v>
      </c>
      <c r="C153" s="122" t="s">
        <v>1</v>
      </c>
      <c r="D153" s="123">
        <v>4</v>
      </c>
      <c r="E153" s="124">
        <v>0</v>
      </c>
      <c r="F153" s="125">
        <f>D153*E153</f>
        <v>0</v>
      </c>
    </row>
    <row r="154" spans="1:6" ht="15.75">
      <c r="A154" s="117"/>
      <c r="B154" s="140"/>
      <c r="C154" s="104"/>
      <c r="D154" s="136"/>
      <c r="E154" s="128"/>
      <c r="F154" s="103"/>
    </row>
    <row r="155" spans="1:6" ht="152.44999999999999" customHeight="1">
      <c r="A155" s="117" t="s">
        <v>1229</v>
      </c>
      <c r="B155" s="140" t="s">
        <v>1626</v>
      </c>
      <c r="C155" s="122" t="s">
        <v>183</v>
      </c>
      <c r="D155" s="123">
        <f>22.4*2</f>
        <v>44.8</v>
      </c>
      <c r="E155" s="124">
        <v>0</v>
      </c>
      <c r="F155" s="125">
        <f t="shared" ref="F155" si="14">ROUND(D155*E155,2)</f>
        <v>0</v>
      </c>
    </row>
    <row r="156" spans="1:6" ht="15.75">
      <c r="A156" s="117"/>
      <c r="B156" s="140"/>
      <c r="C156" s="104"/>
      <c r="D156" s="136"/>
      <c r="E156" s="128"/>
      <c r="F156" s="103"/>
    </row>
    <row r="157" spans="1:6" ht="329.25" customHeight="1">
      <c r="A157" s="117" t="s">
        <v>1230</v>
      </c>
      <c r="B157" s="140" t="s">
        <v>1231</v>
      </c>
      <c r="C157" s="122" t="s">
        <v>183</v>
      </c>
      <c r="D157" s="123">
        <f>44*2</f>
        <v>88</v>
      </c>
      <c r="E157" s="124">
        <v>0</v>
      </c>
      <c r="F157" s="125">
        <f>D157*E157</f>
        <v>0</v>
      </c>
    </row>
    <row r="158" spans="1:6" ht="15.75">
      <c r="A158" s="117"/>
      <c r="B158" s="140"/>
      <c r="C158" s="104"/>
      <c r="D158" s="136"/>
      <c r="E158" s="128"/>
      <c r="F158" s="103"/>
    </row>
    <row r="159" spans="1:6" ht="16.5" thickBot="1">
      <c r="A159" s="129"/>
      <c r="B159" s="926" t="s">
        <v>1232</v>
      </c>
      <c r="C159" s="927"/>
      <c r="D159" s="927"/>
      <c r="E159" s="130"/>
      <c r="F159" s="625">
        <f>SUM(F131:F157)</f>
        <v>0</v>
      </c>
    </row>
    <row r="160" spans="1:6" ht="13.5" thickTop="1"/>
  </sheetData>
  <mergeCells count="12">
    <mergeCell ref="B127:D127"/>
    <mergeCell ref="B129:D129"/>
    <mergeCell ref="B159:D159"/>
    <mergeCell ref="B4:D4"/>
    <mergeCell ref="B14:D14"/>
    <mergeCell ref="B16:D16"/>
    <mergeCell ref="B32:D32"/>
    <mergeCell ref="B34:D34"/>
    <mergeCell ref="B50:D50"/>
    <mergeCell ref="B52:D52"/>
    <mergeCell ref="B82:D82"/>
    <mergeCell ref="B84:D84"/>
  </mergeCells>
  <phoneticPr fontId="95" type="noConversion"/>
  <pageMargins left="0.7" right="0.7" top="0.75" bottom="0.75" header="0.3" footer="0.3"/>
  <pageSetup paperSize="9" scale="41" orientation="portrait" r:id="rId1"/>
  <rowBreaks count="5" manualBreakCount="5">
    <brk id="32" max="5" man="1"/>
    <brk id="50" max="5" man="1"/>
    <brk id="82" max="5" man="1"/>
    <brk id="127" max="5" man="1"/>
    <brk id="149" max="5" man="1"/>
  </rowBreaks>
  <ignoredErrors>
    <ignoredError sqref="F8 F26:F28 F36 F38 F40 F43:F44 F48 F96:F97 F102:F104 F109:F111 F117:F121 F125 F153 F157 F77:F78 F6 F10 F19:F23 F30 F46 F55:F58 F61:F62 F65 F68 F70 F72 F74 F80 F131 F135 F133 F139 F137 F143 F141 F145 F147 F149 F151 F155" unlockedFormula="1"/>
    <ignoredError sqref="F45"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2:H11"/>
  <sheetViews>
    <sheetView view="pageBreakPreview" zoomScale="140" zoomScaleNormal="100" zoomScaleSheetLayoutView="140" workbookViewId="0">
      <selection activeCell="H11" sqref="H11"/>
    </sheetView>
  </sheetViews>
  <sheetFormatPr defaultRowHeight="12.75"/>
  <cols>
    <col min="7" max="7" width="6.85546875" customWidth="1"/>
    <col min="8" max="8" width="20.85546875" customWidth="1"/>
  </cols>
  <sheetData>
    <row r="2" spans="1:8" ht="18.75">
      <c r="A2" s="89" t="s">
        <v>410</v>
      </c>
      <c r="B2" s="101"/>
      <c r="C2" s="91"/>
      <c r="D2" s="102"/>
      <c r="E2" s="101"/>
      <c r="F2" s="103"/>
      <c r="G2" s="103"/>
      <c r="H2" s="91"/>
    </row>
    <row r="3" spans="1:8" ht="16.5">
      <c r="A3" s="5"/>
      <c r="B3" s="104"/>
      <c r="C3" s="91"/>
      <c r="D3" s="104"/>
      <c r="E3" s="91"/>
      <c r="F3" s="103"/>
      <c r="G3" s="103"/>
      <c r="H3" s="91"/>
    </row>
    <row r="4" spans="1:8" ht="15.75">
      <c r="A4" s="90" t="s">
        <v>3</v>
      </c>
      <c r="B4" s="929" t="s">
        <v>411</v>
      </c>
      <c r="C4" s="929"/>
      <c r="D4" s="929"/>
      <c r="E4" s="929"/>
      <c r="F4" s="929"/>
      <c r="G4" s="929"/>
      <c r="H4" s="98">
        <f>'2.1. NISKOGRADNJA'!F14</f>
        <v>0</v>
      </c>
    </row>
    <row r="5" spans="1:8" ht="15.75">
      <c r="A5" s="90" t="s">
        <v>4</v>
      </c>
      <c r="B5" s="929" t="s">
        <v>296</v>
      </c>
      <c r="C5" s="929"/>
      <c r="D5" s="929"/>
      <c r="E5" s="929"/>
      <c r="F5" s="929"/>
      <c r="G5" s="929"/>
      <c r="H5" s="98">
        <f>'2.1. NISKOGRADNJA'!F32</f>
        <v>0</v>
      </c>
    </row>
    <row r="6" spans="1:8" ht="15.75">
      <c r="A6" s="90" t="s">
        <v>5</v>
      </c>
      <c r="B6" s="929" t="s">
        <v>297</v>
      </c>
      <c r="C6" s="929"/>
      <c r="D6" s="929"/>
      <c r="E6" s="929"/>
      <c r="F6" s="929"/>
      <c r="G6" s="929"/>
      <c r="H6" s="98">
        <f>'2.1. NISKOGRADNJA'!F50</f>
        <v>0</v>
      </c>
    </row>
    <row r="7" spans="1:8" ht="15.75">
      <c r="A7" s="90" t="s">
        <v>6</v>
      </c>
      <c r="B7" s="929" t="s">
        <v>376</v>
      </c>
      <c r="C7" s="929"/>
      <c r="D7" s="929"/>
      <c r="E7" s="929"/>
      <c r="F7" s="929"/>
      <c r="G7" s="929"/>
      <c r="H7" s="98">
        <f>'2.1. NISKOGRADNJA'!F82</f>
        <v>0</v>
      </c>
    </row>
    <row r="8" spans="1:8" ht="15.75">
      <c r="A8" s="90" t="s">
        <v>7</v>
      </c>
      <c r="B8" s="929" t="s">
        <v>379</v>
      </c>
      <c r="C8" s="929"/>
      <c r="D8" s="929"/>
      <c r="E8" s="929"/>
      <c r="F8" s="929"/>
      <c r="G8" s="929"/>
      <c r="H8" s="98">
        <f>'2.1. NISKOGRADNJA'!F127</f>
        <v>0</v>
      </c>
    </row>
    <row r="9" spans="1:8" ht="15.75">
      <c r="A9" s="15" t="s">
        <v>8</v>
      </c>
      <c r="B9" s="929" t="s">
        <v>1224</v>
      </c>
      <c r="C9" s="929"/>
      <c r="D9" s="929"/>
      <c r="E9" s="929"/>
      <c r="F9" s="929"/>
      <c r="G9" s="929"/>
      <c r="H9" s="626">
        <f>'2.1. NISKOGRADNJA'!F159</f>
        <v>0</v>
      </c>
    </row>
    <row r="10" spans="1:8" ht="16.5">
      <c r="A10" s="5"/>
      <c r="B10" s="91"/>
      <c r="C10" s="104"/>
      <c r="D10" s="91"/>
      <c r="E10" s="103"/>
      <c r="F10" s="103"/>
      <c r="G10" s="91"/>
      <c r="H10" s="91"/>
    </row>
    <row r="11" spans="1:8" ht="16.5">
      <c r="A11" s="92"/>
      <c r="B11" s="109" t="s">
        <v>144</v>
      </c>
      <c r="C11" s="110"/>
      <c r="D11" s="111"/>
      <c r="E11" s="112"/>
      <c r="F11" s="112"/>
      <c r="G11" s="111"/>
      <c r="H11" s="100">
        <f>SUM(H4:H9)</f>
        <v>0</v>
      </c>
    </row>
  </sheetData>
  <mergeCells count="6">
    <mergeCell ref="B9:G9"/>
    <mergeCell ref="B4:G4"/>
    <mergeCell ref="B5:G5"/>
    <mergeCell ref="B6:G6"/>
    <mergeCell ref="B7:G7"/>
    <mergeCell ref="B8:G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F401"/>
  <sheetViews>
    <sheetView view="pageBreakPreview" zoomScale="120" zoomScaleNormal="120" zoomScaleSheetLayoutView="120" workbookViewId="0"/>
  </sheetViews>
  <sheetFormatPr defaultColWidth="8.7109375" defaultRowHeight="12.75"/>
  <cols>
    <col min="1" max="1" width="8.7109375" style="618"/>
    <col min="2" max="2" width="44.85546875" style="618" customWidth="1"/>
    <col min="3" max="3" width="8.7109375" style="618"/>
    <col min="4" max="4" width="8.7109375" style="628"/>
    <col min="5" max="5" width="12.5703125" style="628" customWidth="1"/>
    <col min="6" max="6" width="18.28515625" style="628" customWidth="1"/>
    <col min="7" max="16384" width="8.7109375" style="618"/>
  </cols>
  <sheetData>
    <row r="1" spans="1:6" ht="26.25" customHeight="1">
      <c r="A1" s="158" t="s">
        <v>415</v>
      </c>
      <c r="B1" s="159" t="s">
        <v>416</v>
      </c>
      <c r="C1" s="159" t="s">
        <v>417</v>
      </c>
      <c r="D1" s="501" t="s">
        <v>2</v>
      </c>
      <c r="E1" s="502" t="s">
        <v>418</v>
      </c>
      <c r="F1" s="503" t="s">
        <v>419</v>
      </c>
    </row>
    <row r="2" spans="1:6" ht="12.75" customHeight="1">
      <c r="A2" s="932" t="s">
        <v>420</v>
      </c>
      <c r="B2" s="933"/>
      <c r="C2" s="933"/>
      <c r="D2" s="933"/>
      <c r="E2" s="933"/>
      <c r="F2" s="934"/>
    </row>
    <row r="3" spans="1:6" ht="15.75">
      <c r="A3" s="150"/>
      <c r="B3" s="150"/>
      <c r="C3" s="179"/>
      <c r="D3" s="186"/>
      <c r="E3" s="186"/>
      <c r="F3" s="186"/>
    </row>
    <row r="4" spans="1:6" ht="15.75">
      <c r="A4" s="178" t="s">
        <v>1175</v>
      </c>
      <c r="B4" s="145"/>
      <c r="C4" s="192"/>
      <c r="D4" s="504"/>
      <c r="E4" s="504"/>
      <c r="F4" s="505"/>
    </row>
    <row r="5" spans="1:6" ht="15.75">
      <c r="A5" s="163"/>
      <c r="B5" s="164"/>
      <c r="C5" s="179"/>
      <c r="D5" s="186"/>
      <c r="E5" s="186"/>
      <c r="F5" s="186"/>
    </row>
    <row r="6" spans="1:6" ht="129.6" customHeight="1">
      <c r="A6" s="386" t="s">
        <v>171</v>
      </c>
      <c r="B6" s="384" t="s">
        <v>2136</v>
      </c>
      <c r="C6" s="182" t="s">
        <v>1</v>
      </c>
      <c r="D6" s="184">
        <v>1</v>
      </c>
      <c r="E6" s="183">
        <v>0</v>
      </c>
      <c r="F6" s="184">
        <f>ROUND((D6*E6),2)</f>
        <v>0</v>
      </c>
    </row>
    <row r="7" spans="1:6" ht="15.75">
      <c r="A7" s="165"/>
      <c r="B7" s="166"/>
      <c r="C7" s="182"/>
      <c r="D7" s="184"/>
      <c r="E7" s="183"/>
      <c r="F7" s="184"/>
    </row>
    <row r="8" spans="1:6" ht="15.75">
      <c r="A8" s="930" t="s">
        <v>422</v>
      </c>
      <c r="B8" s="931"/>
      <c r="C8" s="193"/>
      <c r="D8" s="506"/>
      <c r="E8" s="506"/>
      <c r="F8" s="185">
        <f>SUM(F5:F6)</f>
        <v>0</v>
      </c>
    </row>
    <row r="9" spans="1:6" ht="15.75">
      <c r="A9" s="150"/>
      <c r="B9" s="150"/>
      <c r="C9" s="179"/>
      <c r="D9" s="186"/>
      <c r="E9" s="186"/>
      <c r="F9" s="186"/>
    </row>
    <row r="10" spans="1:6" ht="15.75">
      <c r="A10" s="178" t="s">
        <v>1177</v>
      </c>
      <c r="B10" s="145"/>
      <c r="C10" s="192"/>
      <c r="D10" s="504"/>
      <c r="E10" s="504"/>
      <c r="F10" s="505"/>
    </row>
    <row r="11" spans="1:6" ht="15.75">
      <c r="A11" s="168"/>
      <c r="B11" s="169"/>
      <c r="C11" s="194"/>
      <c r="D11" s="180"/>
      <c r="E11" s="181"/>
      <c r="F11" s="180"/>
    </row>
    <row r="12" spans="1:6" ht="15.75">
      <c r="A12" s="168" t="s">
        <v>185</v>
      </c>
      <c r="B12" s="169" t="s">
        <v>423</v>
      </c>
      <c r="C12" s="194"/>
      <c r="D12" s="180"/>
      <c r="E12" s="181"/>
      <c r="F12" s="180"/>
    </row>
    <row r="13" spans="1:6" ht="141.75">
      <c r="A13" s="168"/>
      <c r="B13" s="170" t="s">
        <v>424</v>
      </c>
      <c r="C13" s="194"/>
      <c r="D13" s="188"/>
      <c r="E13" s="181"/>
      <c r="F13" s="180"/>
    </row>
    <row r="14" spans="1:6" ht="15.75">
      <c r="A14" s="168"/>
      <c r="B14" s="170" t="s">
        <v>425</v>
      </c>
      <c r="C14" s="194"/>
      <c r="D14" s="188"/>
      <c r="E14" s="181"/>
      <c r="F14" s="180"/>
    </row>
    <row r="15" spans="1:6" ht="31.5">
      <c r="A15" s="168"/>
      <c r="B15" s="385" t="s">
        <v>426</v>
      </c>
      <c r="C15" s="194" t="s">
        <v>427</v>
      </c>
      <c r="D15" s="188">
        <v>3</v>
      </c>
      <c r="E15" s="181">
        <v>0</v>
      </c>
      <c r="F15" s="180">
        <f>$D15*E15</f>
        <v>0</v>
      </c>
    </row>
    <row r="16" spans="1:6" ht="15.75">
      <c r="A16" s="168"/>
      <c r="B16" s="385" t="s">
        <v>774</v>
      </c>
      <c r="C16" s="194" t="s">
        <v>427</v>
      </c>
      <c r="D16" s="188">
        <v>3</v>
      </c>
      <c r="E16" s="181">
        <v>0</v>
      </c>
      <c r="F16" s="180">
        <f>$D16*E16</f>
        <v>0</v>
      </c>
    </row>
    <row r="17" spans="1:6" ht="15.75">
      <c r="A17" s="168"/>
      <c r="B17" s="385" t="s">
        <v>775</v>
      </c>
      <c r="C17" s="194" t="s">
        <v>427</v>
      </c>
      <c r="D17" s="188">
        <v>3</v>
      </c>
      <c r="E17" s="181">
        <v>0</v>
      </c>
      <c r="F17" s="180">
        <f>$D17*E17</f>
        <v>0</v>
      </c>
    </row>
    <row r="18" spans="1:6" ht="15.75">
      <c r="A18" s="150"/>
      <c r="B18" s="150"/>
      <c r="C18" s="179"/>
      <c r="D18" s="186"/>
      <c r="E18" s="186"/>
      <c r="F18" s="186"/>
    </row>
    <row r="19" spans="1:6" ht="15.75">
      <c r="A19" s="168" t="s">
        <v>187</v>
      </c>
      <c r="B19" s="171" t="s">
        <v>428</v>
      </c>
      <c r="C19" s="194"/>
      <c r="D19" s="188"/>
      <c r="E19" s="181"/>
      <c r="F19" s="180"/>
    </row>
    <row r="20" spans="1:6" ht="157.5">
      <c r="A20" s="173"/>
      <c r="B20" s="174" t="s">
        <v>429</v>
      </c>
      <c r="C20" s="194"/>
      <c r="D20" s="188"/>
      <c r="E20" s="181"/>
      <c r="F20" s="180"/>
    </row>
    <row r="21" spans="1:6" ht="18.75" customHeight="1">
      <c r="A21" s="173"/>
      <c r="B21" s="174" t="s">
        <v>430</v>
      </c>
      <c r="C21" s="194"/>
      <c r="D21" s="188"/>
      <c r="E21" s="181"/>
      <c r="F21" s="180"/>
    </row>
    <row r="22" spans="1:6" ht="15.75">
      <c r="A22" s="173"/>
      <c r="B22" s="174" t="s">
        <v>425</v>
      </c>
      <c r="C22" s="194"/>
      <c r="D22" s="188"/>
      <c r="E22" s="181"/>
      <c r="F22" s="180"/>
    </row>
    <row r="23" spans="1:6" ht="31.5">
      <c r="A23" s="173"/>
      <c r="B23" s="388" t="s">
        <v>776</v>
      </c>
      <c r="C23" s="194" t="s">
        <v>427</v>
      </c>
      <c r="D23" s="188">
        <v>3</v>
      </c>
      <c r="E23" s="181">
        <v>0</v>
      </c>
      <c r="F23" s="180">
        <f>$D23*E23</f>
        <v>0</v>
      </c>
    </row>
    <row r="24" spans="1:6" ht="15.75">
      <c r="A24" s="173"/>
      <c r="B24" s="388" t="s">
        <v>774</v>
      </c>
      <c r="C24" s="194" t="s">
        <v>427</v>
      </c>
      <c r="D24" s="188">
        <v>3</v>
      </c>
      <c r="E24" s="181">
        <v>0</v>
      </c>
      <c r="F24" s="180">
        <f>$D24*E24</f>
        <v>0</v>
      </c>
    </row>
    <row r="25" spans="1:6" s="391" customFormat="1" ht="15.75">
      <c r="A25" s="389"/>
      <c r="B25" s="390" t="s">
        <v>777</v>
      </c>
      <c r="C25" s="194" t="s">
        <v>427</v>
      </c>
      <c r="D25" s="188">
        <v>3</v>
      </c>
      <c r="E25" s="181">
        <v>0</v>
      </c>
      <c r="F25" s="180">
        <f>$D25*E25</f>
        <v>0</v>
      </c>
    </row>
    <row r="26" spans="1:6" ht="15.75">
      <c r="A26" s="173"/>
      <c r="B26" s="387"/>
      <c r="C26" s="194"/>
      <c r="D26" s="188"/>
      <c r="E26" s="181"/>
      <c r="F26" s="180"/>
    </row>
    <row r="27" spans="1:6" ht="15.75">
      <c r="A27" s="175" t="s">
        <v>188</v>
      </c>
      <c r="B27" s="171" t="s">
        <v>431</v>
      </c>
      <c r="C27" s="194"/>
      <c r="D27" s="188"/>
      <c r="E27" s="181"/>
      <c r="F27" s="180"/>
    </row>
    <row r="28" spans="1:6" ht="126">
      <c r="A28" s="173"/>
      <c r="B28" s="174" t="s">
        <v>432</v>
      </c>
      <c r="C28" s="194"/>
      <c r="D28" s="188"/>
      <c r="E28" s="181"/>
      <c r="F28" s="180"/>
    </row>
    <row r="29" spans="1:6" ht="31.5">
      <c r="A29" s="173"/>
      <c r="B29" s="174" t="s">
        <v>433</v>
      </c>
      <c r="C29" s="194"/>
      <c r="D29" s="188"/>
      <c r="E29" s="181"/>
      <c r="F29" s="180"/>
    </row>
    <row r="30" spans="1:6" ht="15.75">
      <c r="A30" s="173"/>
      <c r="B30" s="174" t="s">
        <v>425</v>
      </c>
      <c r="C30" s="194"/>
      <c r="D30" s="188"/>
      <c r="E30" s="181"/>
      <c r="F30" s="180"/>
    </row>
    <row r="31" spans="1:6" ht="15.75">
      <c r="A31" s="173"/>
      <c r="B31" s="388" t="s">
        <v>431</v>
      </c>
      <c r="C31" s="194" t="s">
        <v>427</v>
      </c>
      <c r="D31" s="188">
        <v>5</v>
      </c>
      <c r="E31" s="181">
        <v>0</v>
      </c>
      <c r="F31" s="180">
        <f>$D31*E31</f>
        <v>0</v>
      </c>
    </row>
    <row r="32" spans="1:6" ht="15.75">
      <c r="A32" s="173"/>
      <c r="B32" s="388" t="s">
        <v>774</v>
      </c>
      <c r="C32" s="194" t="s">
        <v>427</v>
      </c>
      <c r="D32" s="188">
        <v>5</v>
      </c>
      <c r="E32" s="181">
        <v>0</v>
      </c>
      <c r="F32" s="180">
        <f>$D32*E32</f>
        <v>0</v>
      </c>
    </row>
    <row r="33" spans="1:6" ht="15.75">
      <c r="A33" s="173"/>
      <c r="B33" s="388" t="s">
        <v>777</v>
      </c>
      <c r="C33" s="194" t="s">
        <v>427</v>
      </c>
      <c r="D33" s="188">
        <v>5</v>
      </c>
      <c r="E33" s="181">
        <v>0</v>
      </c>
      <c r="F33" s="180">
        <f>$D33*E33</f>
        <v>0</v>
      </c>
    </row>
    <row r="34" spans="1:6" ht="15.75">
      <c r="A34" s="173"/>
      <c r="B34" s="388" t="s">
        <v>778</v>
      </c>
      <c r="C34" s="194" t="s">
        <v>427</v>
      </c>
      <c r="D34" s="188">
        <v>5</v>
      </c>
      <c r="E34" s="181">
        <v>0</v>
      </c>
      <c r="F34" s="180">
        <f>$D34*E34</f>
        <v>0</v>
      </c>
    </row>
    <row r="35" spans="1:6" ht="16.5" customHeight="1">
      <c r="A35" s="173"/>
      <c r="B35" s="392"/>
      <c r="C35" s="194"/>
      <c r="D35" s="188"/>
      <c r="E35" s="181"/>
      <c r="F35" s="180"/>
    </row>
    <row r="36" spans="1:6" ht="15.75">
      <c r="A36" s="175" t="s">
        <v>189</v>
      </c>
      <c r="B36" s="171" t="s">
        <v>434</v>
      </c>
      <c r="C36" s="194"/>
      <c r="D36" s="188"/>
      <c r="E36" s="181"/>
      <c r="F36" s="180"/>
    </row>
    <row r="37" spans="1:6" ht="78.75">
      <c r="A37" s="173"/>
      <c r="B37" s="174" t="s">
        <v>435</v>
      </c>
      <c r="C37" s="194"/>
      <c r="D37" s="188"/>
      <c r="E37" s="181"/>
      <c r="F37" s="180"/>
    </row>
    <row r="38" spans="1:6" ht="31.5">
      <c r="A38" s="173"/>
      <c r="B38" s="174" t="s">
        <v>436</v>
      </c>
      <c r="C38" s="194"/>
      <c r="D38" s="188"/>
      <c r="E38" s="181"/>
      <c r="F38" s="180"/>
    </row>
    <row r="39" spans="1:6" ht="15.75">
      <c r="A39" s="173"/>
      <c r="B39" s="388" t="s">
        <v>779</v>
      </c>
      <c r="C39" s="194" t="s">
        <v>427</v>
      </c>
      <c r="D39" s="188">
        <v>3</v>
      </c>
      <c r="E39" s="181">
        <v>0</v>
      </c>
      <c r="F39" s="180">
        <f t="shared" ref="F39:F45" si="0">$D39*E39</f>
        <v>0</v>
      </c>
    </row>
    <row r="40" spans="1:6" ht="15.75">
      <c r="A40" s="173"/>
      <c r="B40" s="388" t="s">
        <v>780</v>
      </c>
      <c r="C40" s="194" t="s">
        <v>427</v>
      </c>
      <c r="D40" s="188">
        <v>3</v>
      </c>
      <c r="E40" s="181">
        <v>0</v>
      </c>
      <c r="F40" s="180">
        <f t="shared" si="0"/>
        <v>0</v>
      </c>
    </row>
    <row r="41" spans="1:6" ht="15.75">
      <c r="A41" s="173"/>
      <c r="B41" s="388" t="s">
        <v>781</v>
      </c>
      <c r="C41" s="194" t="s">
        <v>427</v>
      </c>
      <c r="D41" s="188">
        <v>3</v>
      </c>
      <c r="E41" s="181">
        <v>0</v>
      </c>
      <c r="F41" s="180">
        <f t="shared" si="0"/>
        <v>0</v>
      </c>
    </row>
    <row r="42" spans="1:6" ht="15.75">
      <c r="A42" s="173"/>
      <c r="B42" s="388" t="s">
        <v>782</v>
      </c>
      <c r="C42" s="194" t="s">
        <v>427</v>
      </c>
      <c r="D42" s="188">
        <v>2</v>
      </c>
      <c r="E42" s="181">
        <v>0</v>
      </c>
      <c r="F42" s="180">
        <f t="shared" si="0"/>
        <v>0</v>
      </c>
    </row>
    <row r="43" spans="1:6" ht="15.75">
      <c r="A43" s="173"/>
      <c r="B43" s="388" t="s">
        <v>783</v>
      </c>
      <c r="C43" s="194" t="s">
        <v>427</v>
      </c>
      <c r="D43" s="188">
        <v>2</v>
      </c>
      <c r="E43" s="181">
        <v>0</v>
      </c>
      <c r="F43" s="180">
        <f t="shared" si="0"/>
        <v>0</v>
      </c>
    </row>
    <row r="44" spans="1:6" ht="15.75">
      <c r="A44" s="173"/>
      <c r="B44" s="388" t="s">
        <v>784</v>
      </c>
      <c r="C44" s="194" t="s">
        <v>427</v>
      </c>
      <c r="D44" s="188">
        <v>2</v>
      </c>
      <c r="E44" s="181">
        <v>0</v>
      </c>
      <c r="F44" s="180">
        <f t="shared" si="0"/>
        <v>0</v>
      </c>
    </row>
    <row r="45" spans="1:6" ht="15.75">
      <c r="A45" s="173"/>
      <c r="B45" s="388" t="s">
        <v>785</v>
      </c>
      <c r="C45" s="194" t="s">
        <v>427</v>
      </c>
      <c r="D45" s="188">
        <v>3</v>
      </c>
      <c r="E45" s="181">
        <v>0</v>
      </c>
      <c r="F45" s="180">
        <f t="shared" si="0"/>
        <v>0</v>
      </c>
    </row>
    <row r="46" spans="1:6" ht="15.75">
      <c r="A46" s="173"/>
      <c r="B46" s="172"/>
      <c r="C46" s="194"/>
      <c r="D46" s="188"/>
      <c r="E46" s="181"/>
      <c r="F46" s="180"/>
    </row>
    <row r="47" spans="1:6" ht="15.75">
      <c r="A47" s="930" t="s">
        <v>437</v>
      </c>
      <c r="B47" s="931"/>
      <c r="C47" s="193"/>
      <c r="D47" s="506"/>
      <c r="E47" s="506"/>
      <c r="F47" s="185">
        <f>SUM(F13:F45)</f>
        <v>0</v>
      </c>
    </row>
    <row r="48" spans="1:6" ht="15.75">
      <c r="A48" s="173"/>
      <c r="B48" s="172"/>
      <c r="C48" s="194"/>
      <c r="D48" s="188"/>
      <c r="E48" s="181"/>
      <c r="F48" s="180"/>
    </row>
    <row r="49" spans="1:6" ht="15.75">
      <c r="A49" s="178" t="s">
        <v>1176</v>
      </c>
      <c r="B49" s="145"/>
      <c r="C49" s="192"/>
      <c r="D49" s="504"/>
      <c r="E49" s="504"/>
      <c r="F49" s="505"/>
    </row>
    <row r="50" spans="1:6" ht="15.75">
      <c r="A50" s="168"/>
      <c r="B50" s="169"/>
      <c r="C50" s="194"/>
      <c r="D50" s="180"/>
      <c r="E50" s="181"/>
      <c r="F50" s="180"/>
    </row>
    <row r="51" spans="1:6" ht="15.75">
      <c r="A51" s="168" t="s">
        <v>196</v>
      </c>
      <c r="B51" s="169" t="s">
        <v>423</v>
      </c>
      <c r="C51" s="194"/>
      <c r="D51" s="180"/>
      <c r="E51" s="181"/>
      <c r="F51" s="180"/>
    </row>
    <row r="52" spans="1:6" ht="141.75">
      <c r="A52" s="168"/>
      <c r="B52" s="170" t="s">
        <v>424</v>
      </c>
      <c r="C52" s="194"/>
      <c r="D52" s="188"/>
      <c r="E52" s="181"/>
      <c r="F52" s="180"/>
    </row>
    <row r="53" spans="1:6" ht="15.75">
      <c r="A53" s="168"/>
      <c r="B53" s="170" t="s">
        <v>425</v>
      </c>
      <c r="C53" s="194"/>
      <c r="D53" s="188"/>
      <c r="E53" s="181"/>
      <c r="F53" s="180"/>
    </row>
    <row r="54" spans="1:6" ht="33.75" customHeight="1">
      <c r="A54" s="168"/>
      <c r="B54" s="385" t="s">
        <v>426</v>
      </c>
      <c r="C54" s="194" t="s">
        <v>427</v>
      </c>
      <c r="D54" s="188">
        <v>3</v>
      </c>
      <c r="E54" s="181">
        <v>0</v>
      </c>
      <c r="F54" s="180">
        <f>$D54*E54</f>
        <v>0</v>
      </c>
    </row>
    <row r="55" spans="1:6" ht="15.75">
      <c r="A55" s="168"/>
      <c r="B55" s="385" t="s">
        <v>774</v>
      </c>
      <c r="C55" s="194" t="s">
        <v>427</v>
      </c>
      <c r="D55" s="188">
        <v>3</v>
      </c>
      <c r="E55" s="181">
        <v>0</v>
      </c>
      <c r="F55" s="180">
        <f>$D55*E55</f>
        <v>0</v>
      </c>
    </row>
    <row r="56" spans="1:6" ht="15.75">
      <c r="A56" s="168"/>
      <c r="B56" s="385" t="s">
        <v>775</v>
      </c>
      <c r="C56" s="194" t="s">
        <v>427</v>
      </c>
      <c r="D56" s="188">
        <v>3</v>
      </c>
      <c r="E56" s="181">
        <v>0</v>
      </c>
      <c r="F56" s="180">
        <f>$D56*E56</f>
        <v>0</v>
      </c>
    </row>
    <row r="57" spans="1:6" ht="15.75">
      <c r="A57" s="150"/>
      <c r="B57" s="150"/>
      <c r="C57" s="179"/>
      <c r="D57" s="186"/>
      <c r="E57" s="186"/>
      <c r="F57" s="186"/>
    </row>
    <row r="58" spans="1:6" ht="15.75">
      <c r="A58" s="168" t="s">
        <v>197</v>
      </c>
      <c r="B58" s="171" t="s">
        <v>428</v>
      </c>
      <c r="C58" s="194"/>
      <c r="D58" s="188"/>
      <c r="E58" s="181"/>
      <c r="F58" s="180"/>
    </row>
    <row r="59" spans="1:6" ht="157.5">
      <c r="A59" s="173"/>
      <c r="B59" s="174" t="s">
        <v>429</v>
      </c>
      <c r="C59" s="194"/>
      <c r="D59" s="188"/>
      <c r="E59" s="181"/>
      <c r="F59" s="180"/>
    </row>
    <row r="60" spans="1:6" ht="15.75" customHeight="1">
      <c r="A60" s="173"/>
      <c r="B60" s="174" t="s">
        <v>430</v>
      </c>
      <c r="C60" s="194"/>
      <c r="D60" s="188"/>
      <c r="E60" s="181"/>
      <c r="F60" s="180"/>
    </row>
    <row r="61" spans="1:6" ht="15.75">
      <c r="A61" s="173"/>
      <c r="B61" s="174" t="s">
        <v>425</v>
      </c>
      <c r="C61" s="194"/>
      <c r="D61" s="188"/>
      <c r="E61" s="181"/>
      <c r="F61" s="180"/>
    </row>
    <row r="62" spans="1:6" ht="31.5">
      <c r="A62" s="173"/>
      <c r="B62" s="388" t="s">
        <v>776</v>
      </c>
      <c r="C62" s="194" t="s">
        <v>427</v>
      </c>
      <c r="D62" s="188">
        <v>3</v>
      </c>
      <c r="E62" s="181">
        <v>0</v>
      </c>
      <c r="F62" s="180">
        <f>$D62*E62</f>
        <v>0</v>
      </c>
    </row>
    <row r="63" spans="1:6" ht="15.75">
      <c r="A63" s="173"/>
      <c r="B63" s="388" t="s">
        <v>774</v>
      </c>
      <c r="C63" s="194" t="s">
        <v>427</v>
      </c>
      <c r="D63" s="188">
        <v>3</v>
      </c>
      <c r="E63" s="181">
        <v>0</v>
      </c>
      <c r="F63" s="180">
        <f>$D63*E63</f>
        <v>0</v>
      </c>
    </row>
    <row r="64" spans="1:6" ht="15.75">
      <c r="A64" s="173"/>
      <c r="B64" s="388" t="s">
        <v>777</v>
      </c>
      <c r="C64" s="194" t="s">
        <v>427</v>
      </c>
      <c r="D64" s="188">
        <v>3</v>
      </c>
      <c r="E64" s="181">
        <v>0</v>
      </c>
      <c r="F64" s="180">
        <f>$D64*E64</f>
        <v>0</v>
      </c>
    </row>
    <row r="65" spans="1:6" ht="15.75">
      <c r="A65" s="173"/>
      <c r="B65" s="388"/>
      <c r="C65" s="194"/>
      <c r="D65" s="188"/>
      <c r="E65" s="181"/>
      <c r="F65" s="180"/>
    </row>
    <row r="66" spans="1:6" ht="15.75">
      <c r="A66" s="175" t="s">
        <v>198</v>
      </c>
      <c r="B66" s="171" t="s">
        <v>434</v>
      </c>
      <c r="C66" s="194"/>
      <c r="D66" s="188"/>
      <c r="E66" s="181"/>
      <c r="F66" s="180"/>
    </row>
    <row r="67" spans="1:6" ht="78.75">
      <c r="A67" s="173"/>
      <c r="B67" s="174" t="s">
        <v>435</v>
      </c>
      <c r="C67" s="194"/>
      <c r="D67" s="188"/>
      <c r="E67" s="181"/>
      <c r="F67" s="180"/>
    </row>
    <row r="68" spans="1:6" ht="31.5">
      <c r="A68" s="173"/>
      <c r="B68" s="174" t="s">
        <v>436</v>
      </c>
      <c r="C68" s="194"/>
      <c r="D68" s="188"/>
      <c r="E68" s="181"/>
      <c r="F68" s="180"/>
    </row>
    <row r="69" spans="1:6" ht="15.75">
      <c r="A69" s="173"/>
      <c r="B69" s="388" t="s">
        <v>779</v>
      </c>
      <c r="C69" s="194" t="s">
        <v>427</v>
      </c>
      <c r="D69" s="188">
        <v>3</v>
      </c>
      <c r="E69" s="181">
        <v>0</v>
      </c>
      <c r="F69" s="180">
        <f t="shared" ref="F69:F75" si="1">$D69*E69</f>
        <v>0</v>
      </c>
    </row>
    <row r="70" spans="1:6" ht="15.75">
      <c r="A70" s="173"/>
      <c r="B70" s="388" t="s">
        <v>780</v>
      </c>
      <c r="C70" s="194" t="s">
        <v>427</v>
      </c>
      <c r="D70" s="188">
        <v>3</v>
      </c>
      <c r="E70" s="181">
        <v>0</v>
      </c>
      <c r="F70" s="180">
        <f t="shared" si="1"/>
        <v>0</v>
      </c>
    </row>
    <row r="71" spans="1:6" ht="15.75">
      <c r="A71" s="173"/>
      <c r="B71" s="388" t="s">
        <v>781</v>
      </c>
      <c r="C71" s="194" t="s">
        <v>427</v>
      </c>
      <c r="D71" s="188">
        <v>3</v>
      </c>
      <c r="E71" s="181">
        <v>0</v>
      </c>
      <c r="F71" s="180">
        <f t="shared" si="1"/>
        <v>0</v>
      </c>
    </row>
    <row r="72" spans="1:6" ht="15.75">
      <c r="A72" s="173"/>
      <c r="B72" s="388" t="s">
        <v>782</v>
      </c>
      <c r="C72" s="194" t="s">
        <v>427</v>
      </c>
      <c r="D72" s="188">
        <v>2</v>
      </c>
      <c r="E72" s="181">
        <v>0</v>
      </c>
      <c r="F72" s="180">
        <f t="shared" si="1"/>
        <v>0</v>
      </c>
    </row>
    <row r="73" spans="1:6" ht="15.75">
      <c r="A73" s="173"/>
      <c r="B73" s="388" t="s">
        <v>783</v>
      </c>
      <c r="C73" s="194" t="s">
        <v>427</v>
      </c>
      <c r="D73" s="188">
        <v>2</v>
      </c>
      <c r="E73" s="181">
        <v>0</v>
      </c>
      <c r="F73" s="180">
        <f t="shared" si="1"/>
        <v>0</v>
      </c>
    </row>
    <row r="74" spans="1:6" ht="15.75">
      <c r="A74" s="173"/>
      <c r="B74" s="388" t="s">
        <v>784</v>
      </c>
      <c r="C74" s="194" t="s">
        <v>427</v>
      </c>
      <c r="D74" s="188">
        <v>2</v>
      </c>
      <c r="E74" s="181">
        <v>0</v>
      </c>
      <c r="F74" s="180">
        <f t="shared" si="1"/>
        <v>0</v>
      </c>
    </row>
    <row r="75" spans="1:6" ht="15.75">
      <c r="A75" s="173"/>
      <c r="B75" s="388" t="s">
        <v>785</v>
      </c>
      <c r="C75" s="194" t="s">
        <v>427</v>
      </c>
      <c r="D75" s="188">
        <v>1</v>
      </c>
      <c r="E75" s="181">
        <v>0</v>
      </c>
      <c r="F75" s="180">
        <f t="shared" si="1"/>
        <v>0</v>
      </c>
    </row>
    <row r="76" spans="1:6" ht="15.75">
      <c r="A76" s="173"/>
      <c r="B76" s="174"/>
      <c r="C76" s="194"/>
      <c r="D76" s="188"/>
      <c r="E76" s="181"/>
      <c r="F76" s="180"/>
    </row>
    <row r="77" spans="1:6" ht="15.75">
      <c r="A77" s="930" t="s">
        <v>438</v>
      </c>
      <c r="B77" s="931"/>
      <c r="C77" s="193"/>
      <c r="D77" s="506"/>
      <c r="E77" s="506"/>
      <c r="F77" s="185">
        <f>SUM(F50:F76)</f>
        <v>0</v>
      </c>
    </row>
    <row r="78" spans="1:6" ht="15.75">
      <c r="A78" s="150"/>
      <c r="B78" s="150"/>
      <c r="C78" s="179"/>
      <c r="D78" s="186"/>
      <c r="E78" s="186"/>
      <c r="F78" s="186"/>
    </row>
    <row r="79" spans="1:6" ht="15.75">
      <c r="A79" s="178" t="s">
        <v>1178</v>
      </c>
      <c r="B79" s="145"/>
      <c r="C79" s="192"/>
      <c r="D79" s="504"/>
      <c r="E79" s="504"/>
      <c r="F79" s="505"/>
    </row>
    <row r="80" spans="1:6" ht="5.25" customHeight="1">
      <c r="A80" s="150"/>
      <c r="B80" s="150"/>
      <c r="C80" s="179"/>
      <c r="D80" s="186"/>
      <c r="E80" s="186"/>
      <c r="F80" s="186"/>
    </row>
    <row r="81" spans="1:6" ht="15.75">
      <c r="A81" s="168" t="s">
        <v>212</v>
      </c>
      <c r="B81" s="171" t="s">
        <v>439</v>
      </c>
      <c r="C81" s="194"/>
      <c r="D81" s="188"/>
      <c r="E81" s="181"/>
      <c r="F81" s="180"/>
    </row>
    <row r="82" spans="1:6" ht="176.25" customHeight="1">
      <c r="A82" s="173"/>
      <c r="B82" s="174" t="s">
        <v>440</v>
      </c>
      <c r="C82" s="194"/>
      <c r="D82" s="188"/>
      <c r="E82" s="181"/>
      <c r="F82" s="180"/>
    </row>
    <row r="83" spans="1:6" ht="18" customHeight="1">
      <c r="A83" s="173"/>
      <c r="B83" s="174" t="s">
        <v>430</v>
      </c>
      <c r="C83" s="194"/>
      <c r="D83" s="188"/>
      <c r="E83" s="181"/>
      <c r="F83" s="180"/>
    </row>
    <row r="84" spans="1:6" ht="15.75">
      <c r="A84" s="173"/>
      <c r="B84" s="174" t="s">
        <v>425</v>
      </c>
      <c r="C84" s="194"/>
      <c r="D84" s="188"/>
      <c r="E84" s="181"/>
      <c r="F84" s="180"/>
    </row>
    <row r="85" spans="1:6" ht="31.5">
      <c r="A85" s="173"/>
      <c r="B85" s="388" t="s">
        <v>776</v>
      </c>
      <c r="C85" s="194" t="s">
        <v>427</v>
      </c>
      <c r="D85" s="188">
        <v>1</v>
      </c>
      <c r="E85" s="181">
        <v>0</v>
      </c>
      <c r="F85" s="180">
        <f>$D85*E85</f>
        <v>0</v>
      </c>
    </row>
    <row r="86" spans="1:6" ht="15.75">
      <c r="A86" s="173"/>
      <c r="B86" s="388" t="s">
        <v>774</v>
      </c>
      <c r="C86" s="194" t="s">
        <v>427</v>
      </c>
      <c r="D86" s="188">
        <v>1</v>
      </c>
      <c r="E86" s="181">
        <v>0</v>
      </c>
      <c r="F86" s="180">
        <f>$D86*E86</f>
        <v>0</v>
      </c>
    </row>
    <row r="87" spans="1:6" ht="15.75">
      <c r="A87" s="173"/>
      <c r="B87" s="388" t="s">
        <v>777</v>
      </c>
      <c r="C87" s="194" t="s">
        <v>427</v>
      </c>
      <c r="D87" s="188">
        <v>1</v>
      </c>
      <c r="E87" s="181">
        <v>0</v>
      </c>
      <c r="F87" s="180">
        <f>$D87*E87</f>
        <v>0</v>
      </c>
    </row>
    <row r="88" spans="1:6" ht="15.75">
      <c r="A88" s="173"/>
      <c r="B88" s="388" t="s">
        <v>786</v>
      </c>
      <c r="C88" s="194" t="s">
        <v>427</v>
      </c>
      <c r="D88" s="188">
        <v>1</v>
      </c>
      <c r="E88" s="181">
        <v>0</v>
      </c>
      <c r="F88" s="180">
        <f>$D88*E88</f>
        <v>0</v>
      </c>
    </row>
    <row r="89" spans="1:6" ht="15.75">
      <c r="A89" s="173"/>
      <c r="B89" s="388" t="s">
        <v>787</v>
      </c>
      <c r="C89" s="194" t="s">
        <v>427</v>
      </c>
      <c r="D89" s="188">
        <v>1</v>
      </c>
      <c r="E89" s="181">
        <v>0</v>
      </c>
      <c r="F89" s="180">
        <f>$D89*E89</f>
        <v>0</v>
      </c>
    </row>
    <row r="90" spans="1:6" ht="9.75" customHeight="1">
      <c r="A90" s="150"/>
      <c r="B90" s="150"/>
      <c r="C90" s="179"/>
      <c r="D90" s="186"/>
      <c r="E90" s="186"/>
      <c r="F90" s="186"/>
    </row>
    <row r="91" spans="1:6" ht="15.75">
      <c r="A91" s="168" t="s">
        <v>213</v>
      </c>
      <c r="B91" s="171" t="s">
        <v>442</v>
      </c>
      <c r="C91" s="194"/>
      <c r="D91" s="188"/>
      <c r="E91" s="181"/>
      <c r="F91" s="180"/>
    </row>
    <row r="92" spans="1:6" ht="173.25">
      <c r="A92" s="173"/>
      <c r="B92" s="174" t="s">
        <v>443</v>
      </c>
      <c r="C92" s="194"/>
      <c r="D92" s="188"/>
      <c r="E92" s="181"/>
      <c r="F92" s="180"/>
    </row>
    <row r="93" spans="1:6" ht="15.75">
      <c r="A93" s="173"/>
      <c r="B93" s="174" t="s">
        <v>425</v>
      </c>
      <c r="C93" s="194"/>
      <c r="D93" s="188"/>
      <c r="E93" s="181"/>
      <c r="F93" s="180"/>
    </row>
    <row r="94" spans="1:6" ht="15.75">
      <c r="A94" s="173"/>
      <c r="B94" s="388" t="s">
        <v>788</v>
      </c>
      <c r="C94" s="194" t="s">
        <v>427</v>
      </c>
      <c r="D94" s="188">
        <v>1</v>
      </c>
      <c r="E94" s="181">
        <v>0</v>
      </c>
      <c r="F94" s="180">
        <f>$D94*E94</f>
        <v>0</v>
      </c>
    </row>
    <row r="95" spans="1:6" ht="15.75">
      <c r="A95" s="173"/>
      <c r="B95" s="388" t="s">
        <v>774</v>
      </c>
      <c r="C95" s="194" t="s">
        <v>427</v>
      </c>
      <c r="D95" s="188">
        <v>1</v>
      </c>
      <c r="E95" s="181">
        <v>0</v>
      </c>
      <c r="F95" s="180">
        <f>$D95*E95</f>
        <v>0</v>
      </c>
    </row>
    <row r="96" spans="1:6" ht="15.75">
      <c r="A96" s="173"/>
      <c r="B96" s="388" t="s">
        <v>775</v>
      </c>
      <c r="C96" s="194" t="s">
        <v>427</v>
      </c>
      <c r="D96" s="188">
        <v>1</v>
      </c>
      <c r="E96" s="181">
        <v>0</v>
      </c>
      <c r="F96" s="180">
        <f>$D96*E96</f>
        <v>0</v>
      </c>
    </row>
    <row r="97" spans="1:6" ht="8.25" customHeight="1">
      <c r="A97" s="150"/>
      <c r="B97" s="150"/>
      <c r="C97" s="179"/>
      <c r="D97" s="186"/>
      <c r="E97" s="186"/>
      <c r="F97" s="186"/>
    </row>
    <row r="98" spans="1:6" ht="15.75">
      <c r="A98" s="175" t="s">
        <v>215</v>
      </c>
      <c r="B98" s="171" t="s">
        <v>434</v>
      </c>
      <c r="C98" s="194"/>
      <c r="D98" s="188"/>
      <c r="E98" s="181"/>
      <c r="F98" s="180"/>
    </row>
    <row r="99" spans="1:6" ht="78.75">
      <c r="A99" s="173"/>
      <c r="B99" s="174" t="s">
        <v>435</v>
      </c>
      <c r="C99" s="194"/>
      <c r="D99" s="188"/>
      <c r="E99" s="181"/>
      <c r="F99" s="180"/>
    </row>
    <row r="100" spans="1:6" ht="31.5">
      <c r="A100" s="173"/>
      <c r="B100" s="174" t="s">
        <v>436</v>
      </c>
      <c r="C100" s="194"/>
      <c r="D100" s="188"/>
      <c r="E100" s="181"/>
      <c r="F100" s="180"/>
    </row>
    <row r="101" spans="1:6" ht="15.75">
      <c r="A101" s="173"/>
      <c r="B101" s="388" t="s">
        <v>779</v>
      </c>
      <c r="C101" s="194" t="s">
        <v>427</v>
      </c>
      <c r="D101" s="188">
        <v>1</v>
      </c>
      <c r="E101" s="181">
        <v>0</v>
      </c>
      <c r="F101" s="180">
        <f t="shared" ref="F101:F106" si="2">$D101*E101</f>
        <v>0</v>
      </c>
    </row>
    <row r="102" spans="1:6" ht="15.75">
      <c r="A102" s="173"/>
      <c r="B102" s="388" t="s">
        <v>780</v>
      </c>
      <c r="C102" s="194" t="s">
        <v>427</v>
      </c>
      <c r="D102" s="188">
        <v>1</v>
      </c>
      <c r="E102" s="181">
        <v>0</v>
      </c>
      <c r="F102" s="180">
        <f t="shared" si="2"/>
        <v>0</v>
      </c>
    </row>
    <row r="103" spans="1:6" ht="15.75">
      <c r="A103" s="173"/>
      <c r="B103" s="388" t="s">
        <v>781</v>
      </c>
      <c r="C103" s="194" t="s">
        <v>427</v>
      </c>
      <c r="D103" s="188">
        <v>1</v>
      </c>
      <c r="E103" s="181">
        <v>0</v>
      </c>
      <c r="F103" s="180">
        <f t="shared" si="2"/>
        <v>0</v>
      </c>
    </row>
    <row r="104" spans="1:6" ht="15.75">
      <c r="A104" s="173"/>
      <c r="B104" s="388" t="s">
        <v>782</v>
      </c>
      <c r="C104" s="194" t="s">
        <v>427</v>
      </c>
      <c r="D104" s="188">
        <v>2</v>
      </c>
      <c r="E104" s="181">
        <v>0</v>
      </c>
      <c r="F104" s="180">
        <f t="shared" si="2"/>
        <v>0</v>
      </c>
    </row>
    <row r="105" spans="1:6" ht="15.75">
      <c r="A105" s="173"/>
      <c r="B105" s="388" t="s">
        <v>783</v>
      </c>
      <c r="C105" s="194" t="s">
        <v>427</v>
      </c>
      <c r="D105" s="188">
        <v>2</v>
      </c>
      <c r="E105" s="181">
        <v>0</v>
      </c>
      <c r="F105" s="180">
        <f t="shared" si="2"/>
        <v>0</v>
      </c>
    </row>
    <row r="106" spans="1:6" ht="15.75">
      <c r="A106" s="173"/>
      <c r="B106" s="388" t="s">
        <v>785</v>
      </c>
      <c r="C106" s="194" t="s">
        <v>427</v>
      </c>
      <c r="D106" s="188">
        <v>3</v>
      </c>
      <c r="E106" s="181">
        <v>0</v>
      </c>
      <c r="F106" s="180">
        <f t="shared" si="2"/>
        <v>0</v>
      </c>
    </row>
    <row r="107" spans="1:6" ht="15.75">
      <c r="A107" s="173"/>
      <c r="B107" s="388"/>
      <c r="C107" s="194"/>
      <c r="D107" s="188"/>
      <c r="E107" s="181"/>
      <c r="F107" s="180"/>
    </row>
    <row r="108" spans="1:6" ht="15.75">
      <c r="A108" s="930" t="s">
        <v>445</v>
      </c>
      <c r="B108" s="931"/>
      <c r="C108" s="193"/>
      <c r="D108" s="506"/>
      <c r="E108" s="506"/>
      <c r="F108" s="185">
        <f>SUM(F80:F107)</f>
        <v>0</v>
      </c>
    </row>
    <row r="109" spans="1:6" ht="7.5" customHeight="1">
      <c r="A109" s="150"/>
      <c r="B109" s="150"/>
      <c r="C109" s="179"/>
      <c r="D109" s="186"/>
      <c r="E109" s="186"/>
      <c r="F109" s="186"/>
    </row>
    <row r="110" spans="1:6" ht="15.75">
      <c r="A110" s="178" t="s">
        <v>1179</v>
      </c>
      <c r="B110" s="145"/>
      <c r="C110" s="192"/>
      <c r="D110" s="504"/>
      <c r="E110" s="504"/>
      <c r="F110" s="505"/>
    </row>
    <row r="111" spans="1:6" ht="15.75">
      <c r="A111" s="168"/>
      <c r="B111" s="169"/>
      <c r="C111" s="194"/>
      <c r="D111" s="180"/>
      <c r="E111" s="181"/>
      <c r="F111" s="180"/>
    </row>
    <row r="112" spans="1:6" ht="15.75">
      <c r="A112" s="168" t="s">
        <v>220</v>
      </c>
      <c r="B112" s="169" t="s">
        <v>423</v>
      </c>
      <c r="C112" s="194"/>
      <c r="D112" s="180"/>
      <c r="E112" s="181"/>
      <c r="F112" s="180"/>
    </row>
    <row r="113" spans="1:6" ht="141.75">
      <c r="A113" s="168"/>
      <c r="B113" s="170" t="s">
        <v>424</v>
      </c>
      <c r="C113" s="194"/>
      <c r="D113" s="188"/>
      <c r="E113" s="181"/>
      <c r="F113" s="180"/>
    </row>
    <row r="114" spans="1:6" ht="15.75">
      <c r="A114" s="168"/>
      <c r="B114" s="170" t="s">
        <v>425</v>
      </c>
      <c r="C114" s="194"/>
      <c r="D114" s="188"/>
      <c r="E114" s="181"/>
      <c r="F114" s="180"/>
    </row>
    <row r="115" spans="1:6" ht="30.75" customHeight="1">
      <c r="A115" s="168"/>
      <c r="B115" s="385" t="s">
        <v>426</v>
      </c>
      <c r="C115" s="194" t="s">
        <v>427</v>
      </c>
      <c r="D115" s="188">
        <v>1</v>
      </c>
      <c r="E115" s="181">
        <v>0</v>
      </c>
      <c r="F115" s="180">
        <f>$D115*E115</f>
        <v>0</v>
      </c>
    </row>
    <row r="116" spans="1:6" ht="15.75">
      <c r="A116" s="168"/>
      <c r="B116" s="385" t="s">
        <v>774</v>
      </c>
      <c r="C116" s="194" t="s">
        <v>427</v>
      </c>
      <c r="D116" s="188">
        <v>1</v>
      </c>
      <c r="E116" s="181">
        <v>0</v>
      </c>
      <c r="F116" s="180">
        <f>$D116*E116</f>
        <v>0</v>
      </c>
    </row>
    <row r="117" spans="1:6" ht="15.75">
      <c r="A117" s="168"/>
      <c r="B117" s="385" t="s">
        <v>775</v>
      </c>
      <c r="C117" s="194" t="s">
        <v>427</v>
      </c>
      <c r="D117" s="188">
        <v>1</v>
      </c>
      <c r="E117" s="181">
        <v>0</v>
      </c>
      <c r="F117" s="180">
        <f>$D117*E117</f>
        <v>0</v>
      </c>
    </row>
    <row r="118" spans="1:6" ht="15.75">
      <c r="A118" s="150"/>
      <c r="B118" s="394"/>
      <c r="C118" s="179"/>
      <c r="D118" s="186"/>
      <c r="E118" s="186"/>
      <c r="F118" s="186"/>
    </row>
    <row r="119" spans="1:6" ht="15.75">
      <c r="A119" s="168" t="s">
        <v>221</v>
      </c>
      <c r="B119" s="171" t="s">
        <v>428</v>
      </c>
      <c r="C119" s="194"/>
      <c r="D119" s="188"/>
      <c r="E119" s="181"/>
      <c r="F119" s="180"/>
    </row>
    <row r="120" spans="1:6" ht="157.5">
      <c r="A120" s="173"/>
      <c r="B120" s="174" t="s">
        <v>429</v>
      </c>
      <c r="C120" s="194"/>
      <c r="D120" s="188"/>
      <c r="E120" s="181"/>
      <c r="F120" s="180"/>
    </row>
    <row r="121" spans="1:6" ht="15.75" customHeight="1">
      <c r="A121" s="173"/>
      <c r="B121" s="174" t="s">
        <v>430</v>
      </c>
      <c r="C121" s="194"/>
      <c r="D121" s="188"/>
      <c r="E121" s="181"/>
      <c r="F121" s="180"/>
    </row>
    <row r="122" spans="1:6" ht="15.75">
      <c r="A122" s="173"/>
      <c r="B122" s="174" t="s">
        <v>425</v>
      </c>
      <c r="C122" s="194"/>
      <c r="D122" s="188"/>
      <c r="E122" s="181"/>
      <c r="F122" s="180"/>
    </row>
    <row r="123" spans="1:6" ht="31.5">
      <c r="A123" s="173"/>
      <c r="B123" s="388" t="s">
        <v>776</v>
      </c>
      <c r="C123" s="194" t="s">
        <v>427</v>
      </c>
      <c r="D123" s="188">
        <v>1</v>
      </c>
      <c r="E123" s="181">
        <v>0</v>
      </c>
      <c r="F123" s="180">
        <f>$D123*E123</f>
        <v>0</v>
      </c>
    </row>
    <row r="124" spans="1:6" ht="15.75">
      <c r="A124" s="173"/>
      <c r="B124" s="388" t="s">
        <v>774</v>
      </c>
      <c r="C124" s="194" t="s">
        <v>427</v>
      </c>
      <c r="D124" s="188">
        <v>1</v>
      </c>
      <c r="E124" s="181">
        <v>0</v>
      </c>
      <c r="F124" s="180">
        <f>$D124*E124</f>
        <v>0</v>
      </c>
    </row>
    <row r="125" spans="1:6" ht="15.75">
      <c r="A125" s="173"/>
      <c r="B125" s="388" t="s">
        <v>777</v>
      </c>
      <c r="C125" s="194" t="s">
        <v>427</v>
      </c>
      <c r="D125" s="188">
        <v>1</v>
      </c>
      <c r="E125" s="181">
        <v>0</v>
      </c>
      <c r="F125" s="180">
        <f>$D125*E125</f>
        <v>0</v>
      </c>
    </row>
    <row r="126" spans="1:6" ht="15.75">
      <c r="A126" s="173"/>
      <c r="B126" s="393"/>
      <c r="C126" s="194"/>
      <c r="D126" s="188"/>
      <c r="E126" s="181"/>
      <c r="F126" s="180"/>
    </row>
    <row r="127" spans="1:6" ht="15.75">
      <c r="A127" s="175" t="s">
        <v>222</v>
      </c>
      <c r="B127" s="171" t="s">
        <v>434</v>
      </c>
      <c r="C127" s="194"/>
      <c r="D127" s="188"/>
      <c r="E127" s="181"/>
      <c r="F127" s="180"/>
    </row>
    <row r="128" spans="1:6" ht="78.75">
      <c r="A128" s="173"/>
      <c r="B128" s="174" t="s">
        <v>435</v>
      </c>
      <c r="C128" s="194"/>
      <c r="D128" s="188"/>
      <c r="E128" s="181"/>
      <c r="F128" s="180"/>
    </row>
    <row r="129" spans="1:6" ht="31.5">
      <c r="A129" s="173"/>
      <c r="B129" s="174" t="s">
        <v>436</v>
      </c>
      <c r="C129" s="194"/>
      <c r="D129" s="188"/>
      <c r="E129" s="181"/>
      <c r="F129" s="180"/>
    </row>
    <row r="130" spans="1:6" ht="15.75">
      <c r="A130" s="173"/>
      <c r="B130" s="388" t="s">
        <v>779</v>
      </c>
      <c r="C130" s="194" t="s">
        <v>427</v>
      </c>
      <c r="D130" s="188">
        <v>1</v>
      </c>
      <c r="E130" s="181">
        <v>0</v>
      </c>
      <c r="F130" s="180">
        <f t="shared" ref="F130:F135" si="3">$D130*E130</f>
        <v>0</v>
      </c>
    </row>
    <row r="131" spans="1:6" ht="15.75">
      <c r="A131" s="173"/>
      <c r="B131" s="388" t="s">
        <v>780</v>
      </c>
      <c r="C131" s="194" t="s">
        <v>427</v>
      </c>
      <c r="D131" s="188">
        <v>1</v>
      </c>
      <c r="E131" s="181">
        <v>0</v>
      </c>
      <c r="F131" s="180">
        <f t="shared" si="3"/>
        <v>0</v>
      </c>
    </row>
    <row r="132" spans="1:6" ht="15.75">
      <c r="A132" s="173"/>
      <c r="B132" s="388" t="s">
        <v>781</v>
      </c>
      <c r="C132" s="194" t="s">
        <v>427</v>
      </c>
      <c r="D132" s="188">
        <v>1</v>
      </c>
      <c r="E132" s="181">
        <v>0</v>
      </c>
      <c r="F132" s="180">
        <f t="shared" si="3"/>
        <v>0</v>
      </c>
    </row>
    <row r="133" spans="1:6" ht="15.75">
      <c r="A133" s="173"/>
      <c r="B133" s="388" t="s">
        <v>782</v>
      </c>
      <c r="C133" s="194" t="s">
        <v>427</v>
      </c>
      <c r="D133" s="188">
        <v>1</v>
      </c>
      <c r="E133" s="181">
        <v>0</v>
      </c>
      <c r="F133" s="180">
        <f t="shared" si="3"/>
        <v>0</v>
      </c>
    </row>
    <row r="134" spans="1:6" ht="15.75">
      <c r="A134" s="173"/>
      <c r="B134" s="388" t="s">
        <v>783</v>
      </c>
      <c r="C134" s="194" t="s">
        <v>427</v>
      </c>
      <c r="D134" s="188">
        <v>1</v>
      </c>
      <c r="E134" s="181">
        <v>0</v>
      </c>
      <c r="F134" s="180">
        <f t="shared" si="3"/>
        <v>0</v>
      </c>
    </row>
    <row r="135" spans="1:6" ht="15.75">
      <c r="A135" s="173"/>
      <c r="B135" s="388" t="s">
        <v>784</v>
      </c>
      <c r="C135" s="194" t="s">
        <v>427</v>
      </c>
      <c r="D135" s="188">
        <v>1</v>
      </c>
      <c r="E135" s="181">
        <v>0</v>
      </c>
      <c r="F135" s="180">
        <f t="shared" si="3"/>
        <v>0</v>
      </c>
    </row>
    <row r="136" spans="1:6" ht="15.75">
      <c r="A136" s="173"/>
      <c r="B136" s="172"/>
      <c r="C136" s="194"/>
      <c r="D136" s="188"/>
      <c r="E136" s="181"/>
      <c r="F136" s="180"/>
    </row>
    <row r="137" spans="1:6" ht="15.75">
      <c r="A137" s="930" t="s">
        <v>438</v>
      </c>
      <c r="B137" s="931"/>
      <c r="C137" s="193"/>
      <c r="D137" s="506"/>
      <c r="E137" s="506"/>
      <c r="F137" s="185">
        <f>SUM(F111:F135)</f>
        <v>0</v>
      </c>
    </row>
    <row r="138" spans="1:6" ht="15.75">
      <c r="A138" s="150"/>
      <c r="B138" s="150"/>
      <c r="C138" s="179"/>
      <c r="D138" s="186"/>
      <c r="E138" s="186"/>
      <c r="F138" s="186"/>
    </row>
    <row r="139" spans="1:6" ht="15.75">
      <c r="A139" s="178" t="s">
        <v>1180</v>
      </c>
      <c r="B139" s="145"/>
      <c r="C139" s="192"/>
      <c r="D139" s="504"/>
      <c r="E139" s="504"/>
      <c r="F139" s="505"/>
    </row>
    <row r="140" spans="1:6" ht="15.75">
      <c r="A140" s="168"/>
      <c r="B140" s="169"/>
      <c r="C140" s="194"/>
      <c r="D140" s="180"/>
      <c r="E140" s="181"/>
      <c r="F140" s="180"/>
    </row>
    <row r="141" spans="1:6" ht="15.75">
      <c r="A141" s="168" t="s">
        <v>232</v>
      </c>
      <c r="B141" s="169" t="s">
        <v>423</v>
      </c>
      <c r="C141" s="194"/>
      <c r="D141" s="180"/>
      <c r="E141" s="181"/>
      <c r="F141" s="180"/>
    </row>
    <row r="142" spans="1:6" ht="141.75">
      <c r="A142" s="168"/>
      <c r="B142" s="170" t="s">
        <v>424</v>
      </c>
      <c r="C142" s="194"/>
      <c r="D142" s="188"/>
      <c r="E142" s="181"/>
      <c r="F142" s="180"/>
    </row>
    <row r="143" spans="1:6" ht="15.75">
      <c r="A143" s="168"/>
      <c r="B143" s="170" t="s">
        <v>425</v>
      </c>
      <c r="C143" s="194"/>
      <c r="D143" s="188"/>
      <c r="E143" s="181"/>
      <c r="F143" s="180"/>
    </row>
    <row r="144" spans="1:6" ht="31.5">
      <c r="A144" s="168"/>
      <c r="B144" s="385" t="s">
        <v>426</v>
      </c>
      <c r="C144" s="194" t="s">
        <v>427</v>
      </c>
      <c r="D144" s="188">
        <v>1</v>
      </c>
      <c r="E144" s="181">
        <v>0</v>
      </c>
      <c r="F144" s="180">
        <f>$D144*E144</f>
        <v>0</v>
      </c>
    </row>
    <row r="145" spans="1:6" ht="15.75">
      <c r="A145" s="168"/>
      <c r="B145" s="385" t="s">
        <v>774</v>
      </c>
      <c r="C145" s="194" t="s">
        <v>427</v>
      </c>
      <c r="D145" s="188">
        <v>1</v>
      </c>
      <c r="E145" s="181">
        <v>0</v>
      </c>
      <c r="F145" s="180">
        <f>$D145*E145</f>
        <v>0</v>
      </c>
    </row>
    <row r="146" spans="1:6" ht="15.75">
      <c r="A146" s="168"/>
      <c r="B146" s="385" t="s">
        <v>775</v>
      </c>
      <c r="C146" s="194" t="s">
        <v>427</v>
      </c>
      <c r="D146" s="188">
        <v>1</v>
      </c>
      <c r="E146" s="181">
        <v>0</v>
      </c>
      <c r="F146" s="180">
        <f>$D146*E146</f>
        <v>0</v>
      </c>
    </row>
    <row r="147" spans="1:6" ht="15.75">
      <c r="A147" s="150"/>
      <c r="B147" s="150"/>
      <c r="C147" s="179"/>
      <c r="D147" s="186"/>
      <c r="E147" s="186"/>
      <c r="F147" s="186"/>
    </row>
    <row r="148" spans="1:6" ht="15.75">
      <c r="A148" s="168" t="s">
        <v>234</v>
      </c>
      <c r="B148" s="171" t="s">
        <v>428</v>
      </c>
      <c r="C148" s="194"/>
      <c r="D148" s="188"/>
      <c r="E148" s="181"/>
      <c r="F148" s="180"/>
    </row>
    <row r="149" spans="1:6" ht="157.5">
      <c r="A149" s="173"/>
      <c r="B149" s="174" t="s">
        <v>429</v>
      </c>
      <c r="C149" s="194"/>
      <c r="D149" s="188"/>
      <c r="E149" s="181"/>
      <c r="F149" s="180"/>
    </row>
    <row r="150" spans="1:6" ht="15.75" customHeight="1">
      <c r="A150" s="173"/>
      <c r="B150" s="174" t="s">
        <v>430</v>
      </c>
      <c r="C150" s="194"/>
      <c r="D150" s="188"/>
      <c r="E150" s="181"/>
      <c r="F150" s="180"/>
    </row>
    <row r="151" spans="1:6" ht="15.75">
      <c r="A151" s="173"/>
      <c r="B151" s="174" t="s">
        <v>425</v>
      </c>
      <c r="C151" s="194"/>
      <c r="D151" s="188"/>
      <c r="E151" s="181"/>
      <c r="F151" s="180"/>
    </row>
    <row r="152" spans="1:6" ht="31.5">
      <c r="A152" s="173"/>
      <c r="B152" s="388" t="s">
        <v>776</v>
      </c>
      <c r="C152" s="194" t="s">
        <v>427</v>
      </c>
      <c r="D152" s="188">
        <v>1</v>
      </c>
      <c r="E152" s="181">
        <v>0</v>
      </c>
      <c r="F152" s="180">
        <f>$D152*E152</f>
        <v>0</v>
      </c>
    </row>
    <row r="153" spans="1:6" ht="15.75">
      <c r="A153" s="173"/>
      <c r="B153" s="388" t="s">
        <v>774</v>
      </c>
      <c r="C153" s="194" t="s">
        <v>427</v>
      </c>
      <c r="D153" s="188">
        <v>1</v>
      </c>
      <c r="E153" s="181">
        <v>0</v>
      </c>
      <c r="F153" s="180">
        <f>$D153*E153</f>
        <v>0</v>
      </c>
    </row>
    <row r="154" spans="1:6" ht="15.75">
      <c r="A154" s="173"/>
      <c r="B154" s="388" t="s">
        <v>777</v>
      </c>
      <c r="C154" s="194" t="s">
        <v>427</v>
      </c>
      <c r="D154" s="188">
        <v>1</v>
      </c>
      <c r="E154" s="181">
        <v>0</v>
      </c>
      <c r="F154" s="180">
        <f>$D154*E154</f>
        <v>0</v>
      </c>
    </row>
    <row r="155" spans="1:6" ht="15.75">
      <c r="A155" s="173"/>
      <c r="B155" s="388"/>
      <c r="C155" s="194"/>
      <c r="D155" s="188"/>
      <c r="E155" s="181"/>
      <c r="F155" s="180"/>
    </row>
    <row r="156" spans="1:6" ht="15.75">
      <c r="A156" s="175" t="s">
        <v>235</v>
      </c>
      <c r="B156" s="171" t="s">
        <v>434</v>
      </c>
      <c r="C156" s="194"/>
      <c r="D156" s="188"/>
      <c r="E156" s="181"/>
      <c r="F156" s="180"/>
    </row>
    <row r="157" spans="1:6" ht="78.75">
      <c r="A157" s="173"/>
      <c r="B157" s="174" t="s">
        <v>435</v>
      </c>
      <c r="C157" s="194"/>
      <c r="D157" s="188"/>
      <c r="E157" s="181"/>
      <c r="F157" s="180"/>
    </row>
    <row r="158" spans="1:6" ht="31.5">
      <c r="A158" s="173"/>
      <c r="B158" s="174" t="s">
        <v>436</v>
      </c>
      <c r="C158" s="194"/>
      <c r="D158" s="188"/>
      <c r="E158" s="181"/>
      <c r="F158" s="180"/>
    </row>
    <row r="159" spans="1:6" ht="15.75">
      <c r="A159" s="173"/>
      <c r="B159" s="388" t="s">
        <v>779</v>
      </c>
      <c r="C159" s="194" t="s">
        <v>427</v>
      </c>
      <c r="D159" s="188">
        <v>1</v>
      </c>
      <c r="E159" s="181">
        <v>0</v>
      </c>
      <c r="F159" s="180">
        <f t="shared" ref="F159:F164" si="4">$D159*E159</f>
        <v>0</v>
      </c>
    </row>
    <row r="160" spans="1:6" ht="15.75">
      <c r="A160" s="173"/>
      <c r="B160" s="388" t="s">
        <v>780</v>
      </c>
      <c r="C160" s="194" t="s">
        <v>427</v>
      </c>
      <c r="D160" s="188">
        <v>1</v>
      </c>
      <c r="E160" s="181">
        <v>0</v>
      </c>
      <c r="F160" s="180">
        <f t="shared" si="4"/>
        <v>0</v>
      </c>
    </row>
    <row r="161" spans="1:6" ht="15.75">
      <c r="A161" s="173"/>
      <c r="B161" s="388" t="s">
        <v>781</v>
      </c>
      <c r="C161" s="194" t="s">
        <v>427</v>
      </c>
      <c r="D161" s="188">
        <v>1</v>
      </c>
      <c r="E161" s="181">
        <v>0</v>
      </c>
      <c r="F161" s="180">
        <f t="shared" si="4"/>
        <v>0</v>
      </c>
    </row>
    <row r="162" spans="1:6" ht="15.75">
      <c r="A162" s="173"/>
      <c r="B162" s="388" t="s">
        <v>782</v>
      </c>
      <c r="C162" s="194" t="s">
        <v>427</v>
      </c>
      <c r="D162" s="188">
        <v>1</v>
      </c>
      <c r="E162" s="181">
        <v>0</v>
      </c>
      <c r="F162" s="180">
        <f t="shared" si="4"/>
        <v>0</v>
      </c>
    </row>
    <row r="163" spans="1:6" ht="15.75">
      <c r="A163" s="173"/>
      <c r="B163" s="388" t="s">
        <v>783</v>
      </c>
      <c r="C163" s="194" t="s">
        <v>427</v>
      </c>
      <c r="D163" s="188">
        <v>1</v>
      </c>
      <c r="E163" s="181">
        <v>0</v>
      </c>
      <c r="F163" s="180">
        <f t="shared" si="4"/>
        <v>0</v>
      </c>
    </row>
    <row r="164" spans="1:6" ht="15.75">
      <c r="A164" s="173"/>
      <c r="B164" s="388" t="s">
        <v>784</v>
      </c>
      <c r="C164" s="194" t="s">
        <v>427</v>
      </c>
      <c r="D164" s="188">
        <v>1</v>
      </c>
      <c r="E164" s="181">
        <v>0</v>
      </c>
      <c r="F164" s="180">
        <f t="shared" si="4"/>
        <v>0</v>
      </c>
    </row>
    <row r="165" spans="1:6" ht="15.75">
      <c r="A165" s="173"/>
      <c r="B165" s="388"/>
      <c r="C165" s="194"/>
      <c r="D165" s="188"/>
      <c r="E165" s="181"/>
      <c r="F165" s="180"/>
    </row>
    <row r="166" spans="1:6" ht="15.75">
      <c r="A166" s="173"/>
      <c r="B166" s="172"/>
      <c r="C166" s="194"/>
      <c r="D166" s="188"/>
      <c r="E166" s="181"/>
      <c r="F166" s="180"/>
    </row>
    <row r="167" spans="1:6" ht="15.75">
      <c r="A167" s="930" t="s">
        <v>437</v>
      </c>
      <c r="B167" s="931"/>
      <c r="C167" s="193"/>
      <c r="D167" s="506"/>
      <c r="E167" s="506"/>
      <c r="F167" s="185">
        <f>SUM(F140:F164)</f>
        <v>0</v>
      </c>
    </row>
    <row r="168" spans="1:6" ht="15.75">
      <c r="A168" s="150"/>
      <c r="B168" s="150"/>
      <c r="C168" s="179"/>
      <c r="D168" s="186"/>
      <c r="E168" s="186"/>
      <c r="F168" s="186"/>
    </row>
    <row r="169" spans="1:6" ht="15.75">
      <c r="A169" s="178" t="s">
        <v>1181</v>
      </c>
      <c r="B169" s="145"/>
      <c r="C169" s="192"/>
      <c r="D169" s="504"/>
      <c r="E169" s="504"/>
      <c r="F169" s="505"/>
    </row>
    <row r="170" spans="1:6" ht="15.75">
      <c r="A170" s="168"/>
      <c r="B170" s="169"/>
      <c r="C170" s="194"/>
      <c r="D170" s="180"/>
      <c r="E170" s="181"/>
      <c r="F170" s="180"/>
    </row>
    <row r="171" spans="1:6" ht="15.75">
      <c r="A171" s="168" t="s">
        <v>229</v>
      </c>
      <c r="B171" s="169" t="s">
        <v>423</v>
      </c>
      <c r="C171" s="194"/>
      <c r="D171" s="180"/>
      <c r="E171" s="181"/>
      <c r="F171" s="180"/>
    </row>
    <row r="172" spans="1:6" ht="141.75">
      <c r="A172" s="168"/>
      <c r="B172" s="170" t="s">
        <v>424</v>
      </c>
      <c r="C172" s="194"/>
      <c r="D172" s="188"/>
      <c r="E172" s="181"/>
      <c r="F172" s="180"/>
    </row>
    <row r="173" spans="1:6" ht="15.75">
      <c r="A173" s="168"/>
      <c r="B173" s="170" t="s">
        <v>425</v>
      </c>
      <c r="C173" s="194"/>
      <c r="D173" s="188"/>
      <c r="E173" s="181"/>
      <c r="F173" s="180"/>
    </row>
    <row r="174" spans="1:6" ht="31.5">
      <c r="A174" s="168"/>
      <c r="B174" s="385" t="s">
        <v>426</v>
      </c>
      <c r="C174" s="194" t="s">
        <v>427</v>
      </c>
      <c r="D174" s="188">
        <v>1</v>
      </c>
      <c r="E174" s="181">
        <v>0</v>
      </c>
      <c r="F174" s="180">
        <f>$D174*E174</f>
        <v>0</v>
      </c>
    </row>
    <row r="175" spans="1:6" ht="15.75">
      <c r="A175" s="168"/>
      <c r="B175" s="385" t="s">
        <v>774</v>
      </c>
      <c r="C175" s="194" t="s">
        <v>427</v>
      </c>
      <c r="D175" s="188">
        <v>1</v>
      </c>
      <c r="E175" s="181">
        <v>0</v>
      </c>
      <c r="F175" s="180">
        <f>$D175*E175</f>
        <v>0</v>
      </c>
    </row>
    <row r="176" spans="1:6" ht="15.75">
      <c r="A176" s="168"/>
      <c r="B176" s="385" t="s">
        <v>775</v>
      </c>
      <c r="C176" s="194" t="s">
        <v>427</v>
      </c>
      <c r="D176" s="188">
        <v>1</v>
      </c>
      <c r="E176" s="181">
        <v>0</v>
      </c>
      <c r="F176" s="180">
        <f>$D176*E176</f>
        <v>0</v>
      </c>
    </row>
    <row r="177" spans="1:6" ht="15.75">
      <c r="A177" s="150"/>
      <c r="B177" s="150"/>
      <c r="C177" s="179"/>
      <c r="D177" s="186"/>
      <c r="E177" s="186"/>
      <c r="F177" s="186"/>
    </row>
    <row r="178" spans="1:6" ht="15.75">
      <c r="A178" s="168" t="s">
        <v>441</v>
      </c>
      <c r="B178" s="171" t="s">
        <v>428</v>
      </c>
      <c r="C178" s="194"/>
      <c r="D178" s="188"/>
      <c r="E178" s="181"/>
      <c r="F178" s="180"/>
    </row>
    <row r="179" spans="1:6" ht="157.5">
      <c r="A179" s="173"/>
      <c r="B179" s="174" t="s">
        <v>429</v>
      </c>
      <c r="C179" s="194"/>
      <c r="D179" s="188"/>
      <c r="E179" s="181"/>
      <c r="F179" s="180"/>
    </row>
    <row r="180" spans="1:6" ht="18" customHeight="1">
      <c r="A180" s="173"/>
      <c r="B180" s="174" t="s">
        <v>430</v>
      </c>
      <c r="C180" s="194"/>
      <c r="D180" s="188"/>
      <c r="E180" s="181"/>
      <c r="F180" s="180"/>
    </row>
    <row r="181" spans="1:6" ht="15.75">
      <c r="A181" s="173"/>
      <c r="B181" s="174" t="s">
        <v>425</v>
      </c>
      <c r="C181" s="194"/>
      <c r="D181" s="188"/>
      <c r="E181" s="181"/>
      <c r="F181" s="180"/>
    </row>
    <row r="182" spans="1:6" ht="31.5">
      <c r="A182" s="173"/>
      <c r="B182" s="388" t="s">
        <v>776</v>
      </c>
      <c r="C182" s="194" t="s">
        <v>427</v>
      </c>
      <c r="D182" s="188">
        <v>1</v>
      </c>
      <c r="E182" s="181">
        <v>0</v>
      </c>
      <c r="F182" s="180">
        <f>$D182*E182</f>
        <v>0</v>
      </c>
    </row>
    <row r="183" spans="1:6" ht="15.75">
      <c r="A183" s="173"/>
      <c r="B183" s="388" t="s">
        <v>774</v>
      </c>
      <c r="C183" s="194" t="s">
        <v>427</v>
      </c>
      <c r="D183" s="188">
        <v>1</v>
      </c>
      <c r="E183" s="181">
        <v>0</v>
      </c>
      <c r="F183" s="180">
        <f>$D183*E183</f>
        <v>0</v>
      </c>
    </row>
    <row r="184" spans="1:6" ht="15.75">
      <c r="A184" s="173"/>
      <c r="B184" s="388" t="s">
        <v>777</v>
      </c>
      <c r="C184" s="194" t="s">
        <v>427</v>
      </c>
      <c r="D184" s="188">
        <v>1</v>
      </c>
      <c r="E184" s="181">
        <v>0</v>
      </c>
      <c r="F184" s="180">
        <f>$D184*E184</f>
        <v>0</v>
      </c>
    </row>
    <row r="185" spans="1:6" ht="15.75">
      <c r="A185" s="173"/>
      <c r="B185" s="393"/>
      <c r="C185" s="194"/>
      <c r="D185" s="188"/>
      <c r="E185" s="181"/>
      <c r="F185" s="180"/>
    </row>
    <row r="186" spans="1:6" ht="15.75">
      <c r="A186" s="175" t="s">
        <v>444</v>
      </c>
      <c r="B186" s="171" t="s">
        <v>434</v>
      </c>
      <c r="C186" s="194"/>
      <c r="D186" s="188"/>
      <c r="E186" s="181"/>
      <c r="F186" s="180"/>
    </row>
    <row r="187" spans="1:6" ht="78.75">
      <c r="A187" s="173"/>
      <c r="B187" s="174" t="s">
        <v>435</v>
      </c>
      <c r="C187" s="194"/>
      <c r="D187" s="188"/>
      <c r="E187" s="181"/>
      <c r="F187" s="180"/>
    </row>
    <row r="188" spans="1:6" ht="31.5">
      <c r="A188" s="173"/>
      <c r="B188" s="174" t="s">
        <v>436</v>
      </c>
      <c r="C188" s="194"/>
      <c r="D188" s="188"/>
      <c r="E188" s="181"/>
      <c r="F188" s="180"/>
    </row>
    <row r="189" spans="1:6" ht="15.75">
      <c r="A189" s="173"/>
      <c r="B189" s="388" t="s">
        <v>779</v>
      </c>
      <c r="C189" s="194" t="s">
        <v>427</v>
      </c>
      <c r="D189" s="188">
        <v>1</v>
      </c>
      <c r="E189" s="181">
        <v>0</v>
      </c>
      <c r="F189" s="180">
        <f t="shared" ref="F189:F194" si="5">$D189*E189</f>
        <v>0</v>
      </c>
    </row>
    <row r="190" spans="1:6" ht="15.75">
      <c r="A190" s="173"/>
      <c r="B190" s="388" t="s">
        <v>780</v>
      </c>
      <c r="C190" s="194" t="s">
        <v>427</v>
      </c>
      <c r="D190" s="188">
        <v>1</v>
      </c>
      <c r="E190" s="181">
        <v>0</v>
      </c>
      <c r="F190" s="180">
        <f t="shared" si="5"/>
        <v>0</v>
      </c>
    </row>
    <row r="191" spans="1:6" ht="15.75">
      <c r="A191" s="173"/>
      <c r="B191" s="388" t="s">
        <v>781</v>
      </c>
      <c r="C191" s="194" t="s">
        <v>427</v>
      </c>
      <c r="D191" s="188">
        <v>1</v>
      </c>
      <c r="E191" s="181">
        <v>0</v>
      </c>
      <c r="F191" s="180">
        <f t="shared" si="5"/>
        <v>0</v>
      </c>
    </row>
    <row r="192" spans="1:6" ht="15.75">
      <c r="A192" s="173"/>
      <c r="B192" s="388" t="s">
        <v>782</v>
      </c>
      <c r="C192" s="194" t="s">
        <v>427</v>
      </c>
      <c r="D192" s="188">
        <v>1</v>
      </c>
      <c r="E192" s="181">
        <v>0</v>
      </c>
      <c r="F192" s="180">
        <f t="shared" si="5"/>
        <v>0</v>
      </c>
    </row>
    <row r="193" spans="1:6" ht="15.75">
      <c r="A193" s="173"/>
      <c r="B193" s="388" t="s">
        <v>783</v>
      </c>
      <c r="C193" s="194" t="s">
        <v>427</v>
      </c>
      <c r="D193" s="188">
        <v>1</v>
      </c>
      <c r="E193" s="181">
        <v>0</v>
      </c>
      <c r="F193" s="180">
        <f t="shared" si="5"/>
        <v>0</v>
      </c>
    </row>
    <row r="194" spans="1:6" ht="15.75">
      <c r="A194" s="173"/>
      <c r="B194" s="388" t="s">
        <v>784</v>
      </c>
      <c r="C194" s="194" t="s">
        <v>427</v>
      </c>
      <c r="D194" s="188">
        <v>1</v>
      </c>
      <c r="E194" s="181">
        <v>0</v>
      </c>
      <c r="F194" s="180">
        <f t="shared" si="5"/>
        <v>0</v>
      </c>
    </row>
    <row r="195" spans="1:6" ht="15.75">
      <c r="A195" s="150"/>
      <c r="B195" s="150"/>
      <c r="C195" s="179"/>
      <c r="D195" s="186"/>
      <c r="E195" s="186"/>
      <c r="F195" s="186"/>
    </row>
    <row r="196" spans="1:6" ht="15.75">
      <c r="A196" s="175" t="s">
        <v>1182</v>
      </c>
      <c r="B196" s="171" t="s">
        <v>448</v>
      </c>
      <c r="C196" s="194"/>
      <c r="D196" s="188"/>
      <c r="E196" s="181"/>
      <c r="F196" s="180"/>
    </row>
    <row r="197" spans="1:6" ht="78.75">
      <c r="A197" s="173"/>
      <c r="B197" s="174" t="s">
        <v>449</v>
      </c>
      <c r="C197" s="194"/>
      <c r="D197" s="188"/>
      <c r="E197" s="181"/>
      <c r="F197" s="180"/>
    </row>
    <row r="198" spans="1:6" ht="63">
      <c r="A198" s="173"/>
      <c r="B198" s="174" t="s">
        <v>450</v>
      </c>
      <c r="C198" s="194"/>
      <c r="D198" s="188"/>
      <c r="E198" s="181"/>
      <c r="F198" s="180"/>
    </row>
    <row r="199" spans="1:6" ht="15.75">
      <c r="A199" s="173"/>
      <c r="B199" s="174" t="s">
        <v>425</v>
      </c>
      <c r="C199" s="194"/>
      <c r="D199" s="188"/>
      <c r="E199" s="181"/>
      <c r="F199" s="180"/>
    </row>
    <row r="200" spans="1:6" ht="15.75">
      <c r="A200" s="173"/>
      <c r="B200" s="388" t="s">
        <v>789</v>
      </c>
      <c r="C200" s="194" t="s">
        <v>427</v>
      </c>
      <c r="D200" s="188">
        <v>1</v>
      </c>
      <c r="E200" s="181">
        <v>0</v>
      </c>
      <c r="F200" s="180">
        <f>$D200*E200</f>
        <v>0</v>
      </c>
    </row>
    <row r="201" spans="1:6" ht="15.75">
      <c r="A201" s="173"/>
      <c r="B201" s="388" t="s">
        <v>790</v>
      </c>
      <c r="C201" s="194" t="s">
        <v>427</v>
      </c>
      <c r="D201" s="188">
        <v>1</v>
      </c>
      <c r="E201" s="181">
        <v>0</v>
      </c>
      <c r="F201" s="180">
        <f>$D201*E201</f>
        <v>0</v>
      </c>
    </row>
    <row r="202" spans="1:6" ht="15.75">
      <c r="A202" s="173"/>
      <c r="B202" s="388" t="s">
        <v>791</v>
      </c>
      <c r="C202" s="194" t="s">
        <v>427</v>
      </c>
      <c r="D202" s="188">
        <v>1</v>
      </c>
      <c r="E202" s="181">
        <v>0</v>
      </c>
      <c r="F202" s="180">
        <f>$D202*E202</f>
        <v>0</v>
      </c>
    </row>
    <row r="203" spans="1:6" ht="15.75">
      <c r="A203" s="173"/>
      <c r="B203" s="388" t="s">
        <v>792</v>
      </c>
      <c r="C203" s="194" t="s">
        <v>427</v>
      </c>
      <c r="D203" s="188">
        <v>1</v>
      </c>
      <c r="E203" s="181">
        <v>0</v>
      </c>
      <c r="F203" s="180">
        <f>$D203*E203</f>
        <v>0</v>
      </c>
    </row>
    <row r="204" spans="1:6" ht="15.75">
      <c r="A204" s="173"/>
      <c r="B204" s="388" t="s">
        <v>793</v>
      </c>
      <c r="C204" s="194" t="s">
        <v>427</v>
      </c>
      <c r="D204" s="188">
        <v>1</v>
      </c>
      <c r="E204" s="181">
        <v>0</v>
      </c>
      <c r="F204" s="180">
        <f>$D204*E204</f>
        <v>0</v>
      </c>
    </row>
    <row r="205" spans="1:6" ht="15.75">
      <c r="A205" s="150"/>
      <c r="B205" s="150"/>
      <c r="C205" s="179"/>
      <c r="D205" s="186"/>
      <c r="E205" s="186"/>
      <c r="F205" s="186"/>
    </row>
    <row r="206" spans="1:6" ht="15.75">
      <c r="A206" s="150"/>
      <c r="B206" s="150"/>
      <c r="C206" s="179"/>
      <c r="D206" s="186"/>
      <c r="E206" s="186"/>
      <c r="F206" s="186"/>
    </row>
    <row r="207" spans="1:6" ht="15.75">
      <c r="A207" s="930" t="s">
        <v>451</v>
      </c>
      <c r="B207" s="931"/>
      <c r="C207" s="193"/>
      <c r="D207" s="506"/>
      <c r="E207" s="506"/>
      <c r="F207" s="185">
        <f>SUM(F170:F206)</f>
        <v>0</v>
      </c>
    </row>
    <row r="208" spans="1:6" ht="15.75">
      <c r="A208" s="150"/>
      <c r="B208" s="150"/>
      <c r="C208" s="179"/>
      <c r="D208" s="186"/>
      <c r="E208" s="186"/>
      <c r="F208" s="186"/>
    </row>
    <row r="209" spans="1:6" ht="15.75">
      <c r="A209" s="178" t="s">
        <v>1183</v>
      </c>
      <c r="B209" s="145"/>
      <c r="C209" s="192"/>
      <c r="D209" s="504"/>
      <c r="E209" s="504"/>
      <c r="F209" s="505"/>
    </row>
    <row r="210" spans="1:6" ht="15.75">
      <c r="A210" s="168"/>
      <c r="B210" s="169"/>
      <c r="C210" s="194"/>
      <c r="D210" s="180"/>
      <c r="E210" s="181"/>
      <c r="F210" s="180"/>
    </row>
    <row r="211" spans="1:6" ht="15.75">
      <c r="A211" s="168" t="s">
        <v>245</v>
      </c>
      <c r="B211" s="169" t="s">
        <v>423</v>
      </c>
      <c r="C211" s="194"/>
      <c r="D211" s="180"/>
      <c r="E211" s="181"/>
      <c r="F211" s="180"/>
    </row>
    <row r="212" spans="1:6" ht="141.75">
      <c r="A212" s="168"/>
      <c r="B212" s="170" t="s">
        <v>424</v>
      </c>
      <c r="C212" s="194"/>
      <c r="D212" s="188"/>
      <c r="E212" s="181"/>
      <c r="F212" s="180"/>
    </row>
    <row r="213" spans="1:6" ht="15.75">
      <c r="A213" s="168"/>
      <c r="B213" s="170" t="s">
        <v>425</v>
      </c>
      <c r="C213" s="194"/>
      <c r="D213" s="188"/>
      <c r="E213" s="181"/>
      <c r="F213" s="180"/>
    </row>
    <row r="214" spans="1:6" ht="31.5">
      <c r="A214" s="168"/>
      <c r="B214" s="385" t="s">
        <v>426</v>
      </c>
      <c r="C214" s="194" t="s">
        <v>427</v>
      </c>
      <c r="D214" s="188">
        <v>2</v>
      </c>
      <c r="E214" s="181">
        <v>0</v>
      </c>
      <c r="F214" s="180">
        <f>$D214*E214</f>
        <v>0</v>
      </c>
    </row>
    <row r="215" spans="1:6" ht="15.75">
      <c r="A215" s="168"/>
      <c r="B215" s="385" t="s">
        <v>774</v>
      </c>
      <c r="C215" s="194" t="s">
        <v>427</v>
      </c>
      <c r="D215" s="188">
        <v>2</v>
      </c>
      <c r="E215" s="181">
        <v>0</v>
      </c>
      <c r="F215" s="180">
        <f>$D215*E215</f>
        <v>0</v>
      </c>
    </row>
    <row r="216" spans="1:6" ht="15.75">
      <c r="A216" s="168"/>
      <c r="B216" s="385" t="s">
        <v>775</v>
      </c>
      <c r="C216" s="194" t="s">
        <v>427</v>
      </c>
      <c r="D216" s="188">
        <v>2</v>
      </c>
      <c r="E216" s="181">
        <v>0</v>
      </c>
      <c r="F216" s="180">
        <f>$D216*E216</f>
        <v>0</v>
      </c>
    </row>
    <row r="217" spans="1:6" ht="15.75">
      <c r="A217" s="150"/>
      <c r="B217" s="150"/>
      <c r="C217" s="179"/>
      <c r="D217" s="186"/>
      <c r="E217" s="186"/>
      <c r="F217" s="186"/>
    </row>
    <row r="218" spans="1:6" ht="15.75">
      <c r="A218" s="168" t="s">
        <v>246</v>
      </c>
      <c r="B218" s="171" t="s">
        <v>428</v>
      </c>
      <c r="C218" s="194"/>
      <c r="D218" s="188"/>
      <c r="E218" s="181"/>
      <c r="F218" s="180"/>
    </row>
    <row r="219" spans="1:6" ht="157.5">
      <c r="A219" s="173"/>
      <c r="B219" s="174" t="s">
        <v>429</v>
      </c>
      <c r="C219" s="194"/>
      <c r="D219" s="188"/>
      <c r="E219" s="181"/>
      <c r="F219" s="180"/>
    </row>
    <row r="220" spans="1:6" ht="21.75" customHeight="1">
      <c r="A220" s="173"/>
      <c r="B220" s="174" t="s">
        <v>430</v>
      </c>
      <c r="C220" s="194"/>
      <c r="D220" s="188"/>
      <c r="E220" s="181"/>
      <c r="F220" s="180"/>
    </row>
    <row r="221" spans="1:6" ht="15.75">
      <c r="A221" s="173"/>
      <c r="B221" s="174" t="s">
        <v>425</v>
      </c>
      <c r="C221" s="194"/>
      <c r="D221" s="188"/>
      <c r="E221" s="181"/>
      <c r="F221" s="180"/>
    </row>
    <row r="222" spans="1:6" ht="31.5">
      <c r="A222" s="173"/>
      <c r="B222" s="388" t="s">
        <v>794</v>
      </c>
      <c r="C222" s="194" t="s">
        <v>427</v>
      </c>
      <c r="D222" s="188">
        <v>2</v>
      </c>
      <c r="E222" s="181">
        <v>0</v>
      </c>
      <c r="F222" s="180">
        <f>$D222*E222</f>
        <v>0</v>
      </c>
    </row>
    <row r="223" spans="1:6" ht="15.75">
      <c r="A223" s="173"/>
      <c r="B223" s="388" t="s">
        <v>774</v>
      </c>
      <c r="C223" s="194" t="s">
        <v>427</v>
      </c>
      <c r="D223" s="188">
        <v>2</v>
      </c>
      <c r="E223" s="181">
        <v>0</v>
      </c>
      <c r="F223" s="180">
        <f>$D223*E223</f>
        <v>0</v>
      </c>
    </row>
    <row r="224" spans="1:6" ht="15.75">
      <c r="A224" s="173"/>
      <c r="B224" s="388" t="s">
        <v>777</v>
      </c>
      <c r="C224" s="194" t="s">
        <v>427</v>
      </c>
      <c r="D224" s="188">
        <v>2</v>
      </c>
      <c r="E224" s="181">
        <v>0</v>
      </c>
      <c r="F224" s="180">
        <f>$D224*E224</f>
        <v>0</v>
      </c>
    </row>
    <row r="225" spans="1:6" ht="15.75">
      <c r="A225" s="173"/>
      <c r="B225" s="393"/>
      <c r="C225" s="194"/>
      <c r="D225" s="188"/>
      <c r="E225" s="181"/>
      <c r="F225" s="180"/>
    </row>
    <row r="226" spans="1:6" ht="15.75">
      <c r="A226" s="175" t="s">
        <v>247</v>
      </c>
      <c r="B226" s="171" t="s">
        <v>434</v>
      </c>
      <c r="C226" s="194"/>
      <c r="D226" s="188"/>
      <c r="E226" s="181"/>
      <c r="F226" s="180"/>
    </row>
    <row r="227" spans="1:6" ht="78.75">
      <c r="A227" s="173"/>
      <c r="B227" s="174" t="s">
        <v>435</v>
      </c>
      <c r="C227" s="194"/>
      <c r="D227" s="188"/>
      <c r="E227" s="181"/>
      <c r="F227" s="180"/>
    </row>
    <row r="228" spans="1:6" ht="31.5">
      <c r="A228" s="173"/>
      <c r="B228" s="174" t="s">
        <v>436</v>
      </c>
      <c r="C228" s="194"/>
      <c r="D228" s="188"/>
      <c r="E228" s="181"/>
      <c r="F228" s="180"/>
    </row>
    <row r="229" spans="1:6" ht="15.75">
      <c r="A229" s="173"/>
      <c r="B229" s="388" t="s">
        <v>779</v>
      </c>
      <c r="C229" s="194" t="s">
        <v>427</v>
      </c>
      <c r="D229" s="188">
        <v>2</v>
      </c>
      <c r="E229" s="181">
        <v>0</v>
      </c>
      <c r="F229" s="180">
        <f t="shared" ref="F229:F234" si="6">$D229*E229</f>
        <v>0</v>
      </c>
    </row>
    <row r="230" spans="1:6" ht="15.75">
      <c r="A230" s="173"/>
      <c r="B230" s="388" t="s">
        <v>780</v>
      </c>
      <c r="C230" s="194" t="s">
        <v>427</v>
      </c>
      <c r="D230" s="188">
        <v>2</v>
      </c>
      <c r="E230" s="181">
        <v>0</v>
      </c>
      <c r="F230" s="180">
        <f t="shared" si="6"/>
        <v>0</v>
      </c>
    </row>
    <row r="231" spans="1:6" ht="15.75">
      <c r="A231" s="173"/>
      <c r="B231" s="388" t="s">
        <v>781</v>
      </c>
      <c r="C231" s="194" t="s">
        <v>427</v>
      </c>
      <c r="D231" s="188">
        <v>2</v>
      </c>
      <c r="E231" s="181">
        <v>0</v>
      </c>
      <c r="F231" s="180">
        <f t="shared" si="6"/>
        <v>0</v>
      </c>
    </row>
    <row r="232" spans="1:6" ht="15.75">
      <c r="A232" s="173"/>
      <c r="B232" s="388" t="s">
        <v>782</v>
      </c>
      <c r="C232" s="194" t="s">
        <v>427</v>
      </c>
      <c r="D232" s="188">
        <v>1</v>
      </c>
      <c r="E232" s="181">
        <v>0</v>
      </c>
      <c r="F232" s="180">
        <f t="shared" si="6"/>
        <v>0</v>
      </c>
    </row>
    <row r="233" spans="1:6" ht="15.75">
      <c r="A233" s="173"/>
      <c r="B233" s="388" t="s">
        <v>783</v>
      </c>
      <c r="C233" s="194" t="s">
        <v>427</v>
      </c>
      <c r="D233" s="188">
        <v>1</v>
      </c>
      <c r="E233" s="181">
        <v>0</v>
      </c>
      <c r="F233" s="180">
        <f t="shared" si="6"/>
        <v>0</v>
      </c>
    </row>
    <row r="234" spans="1:6" ht="15.75">
      <c r="A234" s="173"/>
      <c r="B234" s="388" t="s">
        <v>784</v>
      </c>
      <c r="C234" s="194" t="s">
        <v>427</v>
      </c>
      <c r="D234" s="188">
        <v>1</v>
      </c>
      <c r="E234" s="181">
        <v>0</v>
      </c>
      <c r="F234" s="180">
        <f t="shared" si="6"/>
        <v>0</v>
      </c>
    </row>
    <row r="235" spans="1:6" ht="15.75">
      <c r="A235" s="173"/>
      <c r="B235" s="388"/>
      <c r="C235" s="194"/>
      <c r="D235" s="188"/>
      <c r="E235" s="181"/>
      <c r="F235" s="180"/>
    </row>
    <row r="236" spans="1:6" ht="15.75">
      <c r="A236" s="150"/>
      <c r="B236" s="150"/>
      <c r="C236" s="179"/>
      <c r="D236" s="186"/>
      <c r="E236" s="186"/>
      <c r="F236" s="186"/>
    </row>
    <row r="237" spans="1:6" ht="15.75">
      <c r="A237" s="175" t="s">
        <v>248</v>
      </c>
      <c r="B237" s="171" t="s">
        <v>448</v>
      </c>
      <c r="C237" s="194"/>
      <c r="D237" s="188"/>
      <c r="E237" s="181"/>
      <c r="F237" s="180"/>
    </row>
    <row r="238" spans="1:6" ht="78.75">
      <c r="A238" s="173"/>
      <c r="B238" s="174" t="s">
        <v>449</v>
      </c>
      <c r="C238" s="194"/>
      <c r="D238" s="188"/>
      <c r="E238" s="181"/>
      <c r="F238" s="180"/>
    </row>
    <row r="239" spans="1:6" ht="63">
      <c r="A239" s="173"/>
      <c r="B239" s="174" t="s">
        <v>450</v>
      </c>
      <c r="C239" s="194"/>
      <c r="D239" s="188"/>
      <c r="E239" s="181"/>
      <c r="F239" s="180"/>
    </row>
    <row r="240" spans="1:6" ht="15.75">
      <c r="A240" s="173"/>
      <c r="B240" s="174" t="s">
        <v>425</v>
      </c>
      <c r="C240" s="194"/>
      <c r="D240" s="188"/>
      <c r="E240" s="181"/>
      <c r="F240" s="180"/>
    </row>
    <row r="241" spans="1:6" ht="15.75">
      <c r="A241" s="173"/>
      <c r="B241" s="388" t="s">
        <v>789</v>
      </c>
      <c r="C241" s="194" t="s">
        <v>427</v>
      </c>
      <c r="D241" s="188">
        <v>6</v>
      </c>
      <c r="E241" s="181">
        <v>0</v>
      </c>
      <c r="F241" s="180">
        <f>$D241*E241</f>
        <v>0</v>
      </c>
    </row>
    <row r="242" spans="1:6" ht="15.75">
      <c r="A242" s="173"/>
      <c r="B242" s="388" t="s">
        <v>790</v>
      </c>
      <c r="C242" s="194" t="s">
        <v>427</v>
      </c>
      <c r="D242" s="188">
        <v>6</v>
      </c>
      <c r="E242" s="181">
        <v>0</v>
      </c>
      <c r="F242" s="180">
        <f>$D242*E242</f>
        <v>0</v>
      </c>
    </row>
    <row r="243" spans="1:6" ht="15.75">
      <c r="A243" s="173"/>
      <c r="B243" s="388" t="s">
        <v>791</v>
      </c>
      <c r="C243" s="194" t="s">
        <v>427</v>
      </c>
      <c r="D243" s="188">
        <v>6</v>
      </c>
      <c r="E243" s="181">
        <v>0</v>
      </c>
      <c r="F243" s="180">
        <f>$D243*E243</f>
        <v>0</v>
      </c>
    </row>
    <row r="244" spans="1:6" ht="15.75">
      <c r="A244" s="173"/>
      <c r="B244" s="388" t="s">
        <v>792</v>
      </c>
      <c r="C244" s="194" t="s">
        <v>427</v>
      </c>
      <c r="D244" s="188">
        <v>6</v>
      </c>
      <c r="E244" s="181">
        <v>0</v>
      </c>
      <c r="F244" s="180">
        <f>$D244*E244</f>
        <v>0</v>
      </c>
    </row>
    <row r="245" spans="1:6" ht="15.75">
      <c r="A245" s="173"/>
      <c r="B245" s="388" t="s">
        <v>793</v>
      </c>
      <c r="C245" s="194" t="s">
        <v>427</v>
      </c>
      <c r="D245" s="188">
        <v>6</v>
      </c>
      <c r="E245" s="181">
        <v>0</v>
      </c>
      <c r="F245" s="180">
        <f>$D245*E245</f>
        <v>0</v>
      </c>
    </row>
    <row r="246" spans="1:6" ht="15.75">
      <c r="A246" s="173"/>
      <c r="B246" s="393"/>
      <c r="C246" s="194"/>
      <c r="D246" s="188"/>
      <c r="E246" s="181"/>
      <c r="F246" s="180"/>
    </row>
    <row r="247" spans="1:6" ht="15.75">
      <c r="A247" s="173" t="s">
        <v>1184</v>
      </c>
      <c r="B247" s="171" t="s">
        <v>431</v>
      </c>
      <c r="C247" s="194"/>
      <c r="D247" s="188"/>
      <c r="E247" s="181"/>
      <c r="F247" s="180"/>
    </row>
    <row r="248" spans="1:6" ht="126">
      <c r="A248" s="173"/>
      <c r="B248" s="174" t="s">
        <v>432</v>
      </c>
      <c r="C248" s="194"/>
      <c r="D248" s="188"/>
      <c r="E248" s="181"/>
      <c r="F248" s="180"/>
    </row>
    <row r="249" spans="1:6" ht="31.5">
      <c r="A249" s="173"/>
      <c r="B249" s="174" t="s">
        <v>433</v>
      </c>
      <c r="C249" s="194"/>
      <c r="D249" s="188"/>
      <c r="E249" s="181"/>
      <c r="F249" s="180"/>
    </row>
    <row r="250" spans="1:6" ht="15.75">
      <c r="A250" s="173"/>
      <c r="B250" s="174" t="s">
        <v>425</v>
      </c>
      <c r="C250" s="194"/>
      <c r="D250" s="188"/>
      <c r="E250" s="181"/>
      <c r="F250" s="180"/>
    </row>
    <row r="251" spans="1:6" ht="15.75">
      <c r="A251" s="173"/>
      <c r="B251" s="388" t="s">
        <v>431</v>
      </c>
      <c r="C251" s="194" t="s">
        <v>427</v>
      </c>
      <c r="D251" s="188">
        <v>1</v>
      </c>
      <c r="E251" s="181">
        <v>0</v>
      </c>
      <c r="F251" s="180">
        <f>$D251*E251</f>
        <v>0</v>
      </c>
    </row>
    <row r="252" spans="1:6" ht="15.75">
      <c r="A252" s="173"/>
      <c r="B252" s="388" t="s">
        <v>774</v>
      </c>
      <c r="C252" s="194" t="s">
        <v>427</v>
      </c>
      <c r="D252" s="188">
        <v>1</v>
      </c>
      <c r="E252" s="181">
        <v>0</v>
      </c>
      <c r="F252" s="180">
        <f>$D252*E252</f>
        <v>0</v>
      </c>
    </row>
    <row r="253" spans="1:6" ht="15.75">
      <c r="A253" s="173"/>
      <c r="B253" s="388" t="s">
        <v>777</v>
      </c>
      <c r="C253" s="194" t="s">
        <v>427</v>
      </c>
      <c r="D253" s="188">
        <v>1</v>
      </c>
      <c r="E253" s="181">
        <v>0</v>
      </c>
      <c r="F253" s="180">
        <f>$D253*E253</f>
        <v>0</v>
      </c>
    </row>
    <row r="254" spans="1:6" ht="15.75">
      <c r="A254" s="150"/>
      <c r="B254" s="150"/>
      <c r="C254" s="179"/>
      <c r="D254" s="186"/>
      <c r="E254" s="181"/>
      <c r="F254" s="186"/>
    </row>
    <row r="255" spans="1:6" ht="15.75">
      <c r="A255" s="930" t="s">
        <v>453</v>
      </c>
      <c r="B255" s="931"/>
      <c r="C255" s="193"/>
      <c r="D255" s="506"/>
      <c r="E255" s="506"/>
      <c r="F255" s="185">
        <f>SUM(F210:F254)</f>
        <v>0</v>
      </c>
    </row>
    <row r="256" spans="1:6" ht="15.75">
      <c r="A256" s="150"/>
      <c r="B256" s="150"/>
      <c r="C256" s="179"/>
      <c r="D256" s="186"/>
      <c r="E256" s="181"/>
      <c r="F256" s="186"/>
    </row>
    <row r="257" spans="1:6" ht="15.75">
      <c r="A257" s="178" t="s">
        <v>1185</v>
      </c>
      <c r="B257" s="145"/>
      <c r="C257" s="192"/>
      <c r="D257" s="504"/>
      <c r="E257" s="504"/>
      <c r="F257" s="505"/>
    </row>
    <row r="258" spans="1:6" ht="15.75">
      <c r="A258" s="150"/>
      <c r="B258" s="150"/>
      <c r="C258" s="179"/>
      <c r="D258" s="186"/>
      <c r="E258" s="186"/>
      <c r="F258" s="186"/>
    </row>
    <row r="259" spans="1:6" ht="15.75">
      <c r="A259" s="168" t="s">
        <v>255</v>
      </c>
      <c r="B259" s="169" t="s">
        <v>423</v>
      </c>
      <c r="C259" s="194"/>
      <c r="D259" s="180"/>
      <c r="E259" s="181"/>
      <c r="F259" s="180"/>
    </row>
    <row r="260" spans="1:6" ht="141.75">
      <c r="A260" s="168"/>
      <c r="B260" s="170" t="s">
        <v>424</v>
      </c>
      <c r="C260" s="194"/>
      <c r="D260" s="188"/>
      <c r="E260" s="181"/>
      <c r="F260" s="180"/>
    </row>
    <row r="261" spans="1:6" ht="15.75">
      <c r="A261" s="168"/>
      <c r="B261" s="170" t="s">
        <v>425</v>
      </c>
      <c r="C261" s="194"/>
      <c r="D261" s="188"/>
      <c r="E261" s="181"/>
      <c r="F261" s="180"/>
    </row>
    <row r="262" spans="1:6" ht="31.5">
      <c r="A262" s="168"/>
      <c r="B262" s="385" t="s">
        <v>426</v>
      </c>
      <c r="C262" s="194" t="s">
        <v>427</v>
      </c>
      <c r="D262" s="188">
        <v>1</v>
      </c>
      <c r="E262" s="181">
        <v>0</v>
      </c>
      <c r="F262" s="180">
        <f>$D262*E262</f>
        <v>0</v>
      </c>
    </row>
    <row r="263" spans="1:6" ht="15.75">
      <c r="A263" s="168"/>
      <c r="B263" s="385" t="s">
        <v>774</v>
      </c>
      <c r="C263" s="194" t="s">
        <v>427</v>
      </c>
      <c r="D263" s="188">
        <v>1</v>
      </c>
      <c r="E263" s="181">
        <v>0</v>
      </c>
      <c r="F263" s="180">
        <f>$D263*E263</f>
        <v>0</v>
      </c>
    </row>
    <row r="264" spans="1:6" ht="15.75">
      <c r="A264" s="168"/>
      <c r="B264" s="385" t="s">
        <v>775</v>
      </c>
      <c r="C264" s="194" t="s">
        <v>427</v>
      </c>
      <c r="D264" s="188">
        <v>1</v>
      </c>
      <c r="E264" s="181">
        <v>0</v>
      </c>
      <c r="F264" s="180">
        <f>$D264*E264</f>
        <v>0</v>
      </c>
    </row>
    <row r="265" spans="1:6" ht="15.75">
      <c r="A265" s="150"/>
      <c r="B265" s="150"/>
      <c r="C265" s="179"/>
      <c r="D265" s="186"/>
      <c r="E265" s="186"/>
      <c r="F265" s="186"/>
    </row>
    <row r="266" spans="1:6" ht="15.75">
      <c r="A266" s="168" t="s">
        <v>256</v>
      </c>
      <c r="B266" s="171" t="s">
        <v>428</v>
      </c>
      <c r="C266" s="194"/>
      <c r="D266" s="188"/>
      <c r="E266" s="181"/>
      <c r="F266" s="180"/>
    </row>
    <row r="267" spans="1:6" ht="157.5">
      <c r="A267" s="173"/>
      <c r="B267" s="174" t="s">
        <v>429</v>
      </c>
      <c r="C267" s="194"/>
      <c r="D267" s="188"/>
      <c r="E267" s="181"/>
      <c r="F267" s="180"/>
    </row>
    <row r="268" spans="1:6" ht="21.75" customHeight="1">
      <c r="A268" s="173"/>
      <c r="B268" s="174" t="s">
        <v>430</v>
      </c>
      <c r="C268" s="194"/>
      <c r="D268" s="188"/>
      <c r="E268" s="181"/>
      <c r="F268" s="180"/>
    </row>
    <row r="269" spans="1:6" ht="15.75">
      <c r="A269" s="173"/>
      <c r="B269" s="174" t="s">
        <v>425</v>
      </c>
      <c r="C269" s="194"/>
      <c r="D269" s="188"/>
      <c r="E269" s="181"/>
      <c r="F269" s="180"/>
    </row>
    <row r="270" spans="1:6" ht="31.5">
      <c r="A270" s="173"/>
      <c r="B270" s="388" t="s">
        <v>776</v>
      </c>
      <c r="C270" s="194" t="s">
        <v>427</v>
      </c>
      <c r="D270" s="188">
        <v>1</v>
      </c>
      <c r="E270" s="181">
        <v>0</v>
      </c>
      <c r="F270" s="180">
        <f>$D270*E270</f>
        <v>0</v>
      </c>
    </row>
    <row r="271" spans="1:6" ht="15.75">
      <c r="A271" s="173"/>
      <c r="B271" s="388" t="s">
        <v>774</v>
      </c>
      <c r="C271" s="194" t="s">
        <v>427</v>
      </c>
      <c r="D271" s="188">
        <v>1</v>
      </c>
      <c r="E271" s="181">
        <v>0</v>
      </c>
      <c r="F271" s="180">
        <f>$D271*E271</f>
        <v>0</v>
      </c>
    </row>
    <row r="272" spans="1:6" ht="15.75">
      <c r="A272" s="173"/>
      <c r="B272" s="388" t="s">
        <v>777</v>
      </c>
      <c r="C272" s="194" t="s">
        <v>427</v>
      </c>
      <c r="D272" s="188">
        <v>1</v>
      </c>
      <c r="E272" s="181">
        <v>0</v>
      </c>
      <c r="F272" s="180">
        <f>$D272*E272</f>
        <v>0</v>
      </c>
    </row>
    <row r="273" spans="1:6" ht="15.75">
      <c r="A273" s="173"/>
      <c r="B273" s="393"/>
      <c r="C273" s="194"/>
      <c r="D273" s="188"/>
      <c r="E273" s="181"/>
      <c r="F273" s="180"/>
    </row>
    <row r="274" spans="1:6" ht="15.75">
      <c r="A274" s="175" t="s">
        <v>257</v>
      </c>
      <c r="B274" s="171" t="s">
        <v>434</v>
      </c>
      <c r="C274" s="194"/>
      <c r="D274" s="188"/>
      <c r="E274" s="181"/>
      <c r="F274" s="180"/>
    </row>
    <row r="275" spans="1:6" ht="78.75">
      <c r="A275" s="173"/>
      <c r="B275" s="174" t="s">
        <v>435</v>
      </c>
      <c r="C275" s="194"/>
      <c r="D275" s="188"/>
      <c r="E275" s="181"/>
      <c r="F275" s="180"/>
    </row>
    <row r="276" spans="1:6" ht="31.5">
      <c r="A276" s="173"/>
      <c r="B276" s="174" t="s">
        <v>436</v>
      </c>
      <c r="C276" s="194"/>
      <c r="D276" s="188"/>
      <c r="E276" s="181"/>
      <c r="F276" s="180"/>
    </row>
    <row r="277" spans="1:6" ht="15.75">
      <c r="A277" s="173"/>
      <c r="B277" s="388" t="s">
        <v>779</v>
      </c>
      <c r="C277" s="194" t="s">
        <v>427</v>
      </c>
      <c r="D277" s="188">
        <v>1</v>
      </c>
      <c r="E277" s="181">
        <v>0</v>
      </c>
      <c r="F277" s="180">
        <f t="shared" ref="F277:F282" si="7">$D277*E277</f>
        <v>0</v>
      </c>
    </row>
    <row r="278" spans="1:6" ht="15.75">
      <c r="A278" s="173"/>
      <c r="B278" s="388" t="s">
        <v>780</v>
      </c>
      <c r="C278" s="194" t="s">
        <v>427</v>
      </c>
      <c r="D278" s="188">
        <v>1</v>
      </c>
      <c r="E278" s="181">
        <v>0</v>
      </c>
      <c r="F278" s="180">
        <f t="shared" si="7"/>
        <v>0</v>
      </c>
    </row>
    <row r="279" spans="1:6" ht="15.75">
      <c r="A279" s="173"/>
      <c r="B279" s="388" t="s">
        <v>781</v>
      </c>
      <c r="C279" s="194" t="s">
        <v>427</v>
      </c>
      <c r="D279" s="188">
        <v>1</v>
      </c>
      <c r="E279" s="181">
        <v>0</v>
      </c>
      <c r="F279" s="180">
        <f t="shared" si="7"/>
        <v>0</v>
      </c>
    </row>
    <row r="280" spans="1:6" ht="15.75">
      <c r="A280" s="173"/>
      <c r="B280" s="388" t="s">
        <v>782</v>
      </c>
      <c r="C280" s="194" t="s">
        <v>427</v>
      </c>
      <c r="D280" s="188">
        <v>1</v>
      </c>
      <c r="E280" s="181">
        <v>0</v>
      </c>
      <c r="F280" s="180">
        <f t="shared" si="7"/>
        <v>0</v>
      </c>
    </row>
    <row r="281" spans="1:6" ht="15.75">
      <c r="A281" s="173"/>
      <c r="B281" s="388" t="s">
        <v>783</v>
      </c>
      <c r="C281" s="194" t="s">
        <v>427</v>
      </c>
      <c r="D281" s="188">
        <v>1</v>
      </c>
      <c r="E281" s="181">
        <v>0</v>
      </c>
      <c r="F281" s="180">
        <f t="shared" si="7"/>
        <v>0</v>
      </c>
    </row>
    <row r="282" spans="1:6" ht="15.75">
      <c r="A282" s="173"/>
      <c r="B282" s="388" t="s">
        <v>784</v>
      </c>
      <c r="C282" s="194" t="s">
        <v>427</v>
      </c>
      <c r="D282" s="188">
        <v>1</v>
      </c>
      <c r="E282" s="181">
        <v>0</v>
      </c>
      <c r="F282" s="180">
        <f t="shared" si="7"/>
        <v>0</v>
      </c>
    </row>
    <row r="283" spans="1:6" ht="15.75">
      <c r="A283" s="150"/>
      <c r="B283" s="150"/>
      <c r="C283" s="179"/>
      <c r="D283" s="186"/>
      <c r="E283" s="186"/>
      <c r="F283" s="186"/>
    </row>
    <row r="284" spans="1:6" ht="15.75">
      <c r="A284" s="175" t="s">
        <v>258</v>
      </c>
      <c r="B284" s="171" t="s">
        <v>448</v>
      </c>
      <c r="C284" s="194"/>
      <c r="D284" s="188"/>
      <c r="E284" s="181"/>
      <c r="F284" s="180"/>
    </row>
    <row r="285" spans="1:6" ht="78.75">
      <c r="A285" s="173"/>
      <c r="B285" s="174" t="s">
        <v>449</v>
      </c>
      <c r="C285" s="194"/>
      <c r="D285" s="188"/>
      <c r="E285" s="181"/>
      <c r="F285" s="180"/>
    </row>
    <row r="286" spans="1:6" ht="63">
      <c r="A286" s="173"/>
      <c r="B286" s="174" t="s">
        <v>450</v>
      </c>
      <c r="C286" s="194"/>
      <c r="D286" s="188"/>
      <c r="E286" s="181"/>
      <c r="F286" s="180"/>
    </row>
    <row r="287" spans="1:6" ht="15.75">
      <c r="A287" s="173"/>
      <c r="B287" s="174" t="s">
        <v>425</v>
      </c>
      <c r="C287" s="194"/>
      <c r="D287" s="188"/>
      <c r="E287" s="181"/>
      <c r="F287" s="180"/>
    </row>
    <row r="288" spans="1:6" ht="15.75">
      <c r="A288" s="173"/>
      <c r="B288" s="388" t="s">
        <v>789</v>
      </c>
      <c r="C288" s="194" t="s">
        <v>427</v>
      </c>
      <c r="D288" s="188">
        <v>1</v>
      </c>
      <c r="E288" s="181">
        <v>0</v>
      </c>
      <c r="F288" s="180">
        <f>$D288*E288</f>
        <v>0</v>
      </c>
    </row>
    <row r="289" spans="1:6" ht="15.75">
      <c r="A289" s="173"/>
      <c r="B289" s="388" t="s">
        <v>790</v>
      </c>
      <c r="C289" s="194" t="s">
        <v>427</v>
      </c>
      <c r="D289" s="188">
        <v>1</v>
      </c>
      <c r="E289" s="181">
        <v>0</v>
      </c>
      <c r="F289" s="180">
        <f>$D289*E289</f>
        <v>0</v>
      </c>
    </row>
    <row r="290" spans="1:6" ht="15.75">
      <c r="A290" s="173"/>
      <c r="B290" s="388" t="s">
        <v>791</v>
      </c>
      <c r="C290" s="194" t="s">
        <v>427</v>
      </c>
      <c r="D290" s="188">
        <v>1</v>
      </c>
      <c r="E290" s="181">
        <v>0</v>
      </c>
      <c r="F290" s="180">
        <f>$D290*E290</f>
        <v>0</v>
      </c>
    </row>
    <row r="291" spans="1:6" ht="15.75">
      <c r="A291" s="173"/>
      <c r="B291" s="388" t="s">
        <v>792</v>
      </c>
      <c r="C291" s="194" t="s">
        <v>427</v>
      </c>
      <c r="D291" s="188">
        <v>1</v>
      </c>
      <c r="E291" s="181">
        <v>0</v>
      </c>
      <c r="F291" s="180">
        <f>$D291*E291</f>
        <v>0</v>
      </c>
    </row>
    <row r="292" spans="1:6" ht="15.75">
      <c r="A292" s="173"/>
      <c r="B292" s="388" t="s">
        <v>793</v>
      </c>
      <c r="C292" s="194" t="s">
        <v>427</v>
      </c>
      <c r="D292" s="188">
        <v>1</v>
      </c>
      <c r="E292" s="181">
        <v>0</v>
      </c>
      <c r="F292" s="180">
        <f>$D292*E292</f>
        <v>0</v>
      </c>
    </row>
    <row r="293" spans="1:6" ht="15.75">
      <c r="A293" s="173"/>
      <c r="B293" s="388"/>
      <c r="C293" s="194"/>
      <c r="D293" s="188"/>
      <c r="E293" s="181"/>
      <c r="F293" s="180"/>
    </row>
    <row r="294" spans="1:6" ht="15.75">
      <c r="A294" s="150"/>
      <c r="B294" s="150"/>
      <c r="C294" s="179"/>
      <c r="D294" s="186"/>
      <c r="E294" s="186"/>
      <c r="F294" s="186"/>
    </row>
    <row r="295" spans="1:6" ht="15.75">
      <c r="A295" s="930" t="s">
        <v>454</v>
      </c>
      <c r="B295" s="931"/>
      <c r="C295" s="193"/>
      <c r="D295" s="506"/>
      <c r="E295" s="506"/>
      <c r="F295" s="185">
        <f>SUM(F259:F294)</f>
        <v>0</v>
      </c>
    </row>
    <row r="296" spans="1:6" ht="15.75">
      <c r="A296" s="150"/>
      <c r="B296" s="150"/>
      <c r="C296" s="179"/>
      <c r="D296" s="186"/>
      <c r="E296" s="186"/>
      <c r="F296" s="186"/>
    </row>
    <row r="297" spans="1:6" ht="15.75">
      <c r="A297" s="178" t="s">
        <v>1186</v>
      </c>
      <c r="B297" s="145"/>
      <c r="C297" s="192"/>
      <c r="D297" s="504"/>
      <c r="E297" s="504"/>
      <c r="F297" s="505"/>
    </row>
    <row r="298" spans="1:6" ht="15.75">
      <c r="A298" s="150"/>
      <c r="B298" s="150"/>
      <c r="C298" s="179"/>
      <c r="D298" s="186"/>
      <c r="E298" s="186"/>
      <c r="F298" s="186"/>
    </row>
    <row r="299" spans="1:6" ht="15.75">
      <c r="A299" s="168" t="s">
        <v>265</v>
      </c>
      <c r="B299" s="169" t="s">
        <v>423</v>
      </c>
      <c r="C299" s="194"/>
      <c r="D299" s="180"/>
      <c r="E299" s="181"/>
      <c r="F299" s="180"/>
    </row>
    <row r="300" spans="1:6" ht="141.75">
      <c r="A300" s="168"/>
      <c r="B300" s="170" t="s">
        <v>424</v>
      </c>
      <c r="C300" s="194"/>
      <c r="D300" s="188"/>
      <c r="E300" s="181"/>
      <c r="F300" s="180"/>
    </row>
    <row r="301" spans="1:6" ht="15.75">
      <c r="A301" s="168"/>
      <c r="B301" s="170" t="s">
        <v>425</v>
      </c>
      <c r="C301" s="194"/>
      <c r="D301" s="188"/>
      <c r="E301" s="181"/>
      <c r="F301" s="180"/>
    </row>
    <row r="302" spans="1:6" ht="31.5">
      <c r="A302" s="168"/>
      <c r="B302" s="385" t="s">
        <v>426</v>
      </c>
      <c r="C302" s="194" t="s">
        <v>427</v>
      </c>
      <c r="D302" s="188">
        <v>1</v>
      </c>
      <c r="E302" s="181">
        <v>0</v>
      </c>
      <c r="F302" s="180">
        <f>$D302*E302</f>
        <v>0</v>
      </c>
    </row>
    <row r="303" spans="1:6" ht="15.75">
      <c r="A303" s="168"/>
      <c r="B303" s="385" t="s">
        <v>774</v>
      </c>
      <c r="C303" s="194" t="s">
        <v>427</v>
      </c>
      <c r="D303" s="188">
        <v>1</v>
      </c>
      <c r="E303" s="181">
        <v>0</v>
      </c>
      <c r="F303" s="180">
        <f>$D303*E303</f>
        <v>0</v>
      </c>
    </row>
    <row r="304" spans="1:6" ht="15.75">
      <c r="A304" s="168"/>
      <c r="B304" s="385" t="s">
        <v>775</v>
      </c>
      <c r="C304" s="194" t="s">
        <v>427</v>
      </c>
      <c r="D304" s="188">
        <v>1</v>
      </c>
      <c r="E304" s="181">
        <v>0</v>
      </c>
      <c r="F304" s="180">
        <f>$D304*E304</f>
        <v>0</v>
      </c>
    </row>
    <row r="305" spans="1:6" ht="15.75">
      <c r="A305" s="168"/>
      <c r="B305" s="385"/>
      <c r="C305" s="194"/>
      <c r="D305" s="188"/>
      <c r="E305" s="181"/>
      <c r="F305" s="180"/>
    </row>
    <row r="306" spans="1:6" ht="15.75">
      <c r="A306" s="168" t="s">
        <v>266</v>
      </c>
      <c r="B306" s="171" t="s">
        <v>428</v>
      </c>
      <c r="C306" s="194"/>
      <c r="D306" s="188"/>
      <c r="E306" s="181"/>
      <c r="F306" s="180"/>
    </row>
    <row r="307" spans="1:6" ht="157.5">
      <c r="A307" s="173"/>
      <c r="B307" s="174" t="s">
        <v>429</v>
      </c>
      <c r="C307" s="194"/>
      <c r="D307" s="188"/>
      <c r="E307" s="181"/>
      <c r="F307" s="180"/>
    </row>
    <row r="308" spans="1:6" ht="18" customHeight="1">
      <c r="A308" s="173"/>
      <c r="B308" s="174" t="s">
        <v>430</v>
      </c>
      <c r="C308" s="194"/>
      <c r="D308" s="188"/>
      <c r="E308" s="181"/>
      <c r="F308" s="180"/>
    </row>
    <row r="309" spans="1:6" ht="15.75">
      <c r="A309" s="173"/>
      <c r="B309" s="174" t="s">
        <v>425</v>
      </c>
      <c r="C309" s="194"/>
      <c r="D309" s="188"/>
      <c r="E309" s="181"/>
      <c r="F309" s="180"/>
    </row>
    <row r="310" spans="1:6" ht="31.5">
      <c r="A310" s="173"/>
      <c r="B310" s="388" t="s">
        <v>776</v>
      </c>
      <c r="C310" s="194" t="s">
        <v>427</v>
      </c>
      <c r="D310" s="188">
        <v>1</v>
      </c>
      <c r="E310" s="181">
        <v>0</v>
      </c>
      <c r="F310" s="180">
        <f>$D310*E310</f>
        <v>0</v>
      </c>
    </row>
    <row r="311" spans="1:6" ht="15.75">
      <c r="A311" s="173"/>
      <c r="B311" s="388" t="s">
        <v>774</v>
      </c>
      <c r="C311" s="194" t="s">
        <v>427</v>
      </c>
      <c r="D311" s="188">
        <v>1</v>
      </c>
      <c r="E311" s="181">
        <v>0</v>
      </c>
      <c r="F311" s="180">
        <f>$D311*E311</f>
        <v>0</v>
      </c>
    </row>
    <row r="312" spans="1:6" ht="15.75">
      <c r="A312" s="173"/>
      <c r="B312" s="388" t="s">
        <v>777</v>
      </c>
      <c r="C312" s="194" t="s">
        <v>427</v>
      </c>
      <c r="D312" s="188">
        <v>1</v>
      </c>
      <c r="E312" s="181">
        <v>0</v>
      </c>
      <c r="F312" s="180">
        <f>$D312*E312</f>
        <v>0</v>
      </c>
    </row>
    <row r="313" spans="1:6" ht="16.5" customHeight="1">
      <c r="A313" s="173"/>
      <c r="B313" s="388"/>
      <c r="C313" s="194"/>
      <c r="D313" s="188"/>
      <c r="E313" s="181"/>
      <c r="F313" s="180"/>
    </row>
    <row r="314" spans="1:6" ht="15.75">
      <c r="A314" s="175" t="s">
        <v>267</v>
      </c>
      <c r="B314" s="171" t="s">
        <v>434</v>
      </c>
      <c r="C314" s="194"/>
      <c r="D314" s="188"/>
      <c r="E314" s="181"/>
      <c r="F314" s="180"/>
    </row>
    <row r="315" spans="1:6" ht="78.75">
      <c r="A315" s="173"/>
      <c r="B315" s="174" t="s">
        <v>435</v>
      </c>
      <c r="C315" s="194"/>
      <c r="D315" s="188"/>
      <c r="E315" s="181"/>
      <c r="F315" s="180"/>
    </row>
    <row r="316" spans="1:6" ht="31.5">
      <c r="A316" s="173"/>
      <c r="B316" s="174" t="s">
        <v>436</v>
      </c>
      <c r="C316" s="194"/>
      <c r="D316" s="188"/>
      <c r="E316" s="181"/>
      <c r="F316" s="180"/>
    </row>
    <row r="317" spans="1:6" ht="15.75">
      <c r="A317" s="173"/>
      <c r="B317" s="388" t="s">
        <v>779</v>
      </c>
      <c r="C317" s="194" t="s">
        <v>427</v>
      </c>
      <c r="D317" s="188">
        <v>1</v>
      </c>
      <c r="E317" s="181">
        <v>0</v>
      </c>
      <c r="F317" s="180">
        <f t="shared" ref="F317:F322" si="8">$D317*E317</f>
        <v>0</v>
      </c>
    </row>
    <row r="318" spans="1:6" ht="15.75">
      <c r="A318" s="173"/>
      <c r="B318" s="388" t="s">
        <v>780</v>
      </c>
      <c r="C318" s="194" t="s">
        <v>427</v>
      </c>
      <c r="D318" s="188">
        <v>1</v>
      </c>
      <c r="E318" s="181">
        <v>0</v>
      </c>
      <c r="F318" s="180">
        <f t="shared" si="8"/>
        <v>0</v>
      </c>
    </row>
    <row r="319" spans="1:6" ht="15.75">
      <c r="A319" s="173"/>
      <c r="B319" s="388" t="s">
        <v>781</v>
      </c>
      <c r="C319" s="194" t="s">
        <v>427</v>
      </c>
      <c r="D319" s="188">
        <v>1</v>
      </c>
      <c r="E319" s="181">
        <v>0</v>
      </c>
      <c r="F319" s="180">
        <f t="shared" si="8"/>
        <v>0</v>
      </c>
    </row>
    <row r="320" spans="1:6" ht="15.75">
      <c r="A320" s="173"/>
      <c r="B320" s="388" t="s">
        <v>782</v>
      </c>
      <c r="C320" s="194" t="s">
        <v>427</v>
      </c>
      <c r="D320" s="188">
        <v>1</v>
      </c>
      <c r="E320" s="181">
        <v>0</v>
      </c>
      <c r="F320" s="180">
        <f t="shared" si="8"/>
        <v>0</v>
      </c>
    </row>
    <row r="321" spans="1:6" ht="15.75">
      <c r="A321" s="173"/>
      <c r="B321" s="388" t="s">
        <v>783</v>
      </c>
      <c r="C321" s="194" t="s">
        <v>427</v>
      </c>
      <c r="D321" s="188">
        <v>1</v>
      </c>
      <c r="E321" s="181">
        <v>0</v>
      </c>
      <c r="F321" s="180">
        <f t="shared" si="8"/>
        <v>0</v>
      </c>
    </row>
    <row r="322" spans="1:6" ht="15.75">
      <c r="A322" s="173"/>
      <c r="B322" s="388" t="s">
        <v>784</v>
      </c>
      <c r="C322" s="194" t="s">
        <v>427</v>
      </c>
      <c r="D322" s="188">
        <v>1</v>
      </c>
      <c r="E322" s="181">
        <v>0</v>
      </c>
      <c r="F322" s="180">
        <f t="shared" si="8"/>
        <v>0</v>
      </c>
    </row>
    <row r="323" spans="1:6" ht="15.75">
      <c r="A323" s="150"/>
      <c r="B323" s="150"/>
      <c r="C323" s="179"/>
      <c r="D323" s="186"/>
      <c r="E323" s="186"/>
      <c r="F323" s="186"/>
    </row>
    <row r="324" spans="1:6" ht="15.75">
      <c r="A324" s="175" t="s">
        <v>268</v>
      </c>
      <c r="B324" s="171" t="s">
        <v>448</v>
      </c>
      <c r="C324" s="194"/>
      <c r="D324" s="188"/>
      <c r="E324" s="181"/>
      <c r="F324" s="180"/>
    </row>
    <row r="325" spans="1:6" ht="78.75">
      <c r="A325" s="173"/>
      <c r="B325" s="174" t="s">
        <v>449</v>
      </c>
      <c r="C325" s="194"/>
      <c r="D325" s="188"/>
      <c r="E325" s="181"/>
      <c r="F325" s="180"/>
    </row>
    <row r="326" spans="1:6" ht="63">
      <c r="A326" s="173"/>
      <c r="B326" s="174" t="s">
        <v>450</v>
      </c>
      <c r="C326" s="194"/>
      <c r="D326" s="188"/>
      <c r="E326" s="181"/>
      <c r="F326" s="180"/>
    </row>
    <row r="327" spans="1:6" ht="15.75">
      <c r="A327" s="173"/>
      <c r="B327" s="174" t="s">
        <v>425</v>
      </c>
      <c r="C327" s="194"/>
      <c r="D327" s="188"/>
      <c r="E327" s="181"/>
      <c r="F327" s="180"/>
    </row>
    <row r="328" spans="1:6" ht="15.75">
      <c r="A328" s="173"/>
      <c r="B328" s="388" t="s">
        <v>789</v>
      </c>
      <c r="C328" s="194" t="s">
        <v>427</v>
      </c>
      <c r="D328" s="188">
        <v>1</v>
      </c>
      <c r="E328" s="181">
        <v>0</v>
      </c>
      <c r="F328" s="180">
        <f>$D328*E328</f>
        <v>0</v>
      </c>
    </row>
    <row r="329" spans="1:6" ht="15.75">
      <c r="A329" s="173"/>
      <c r="B329" s="388" t="s">
        <v>790</v>
      </c>
      <c r="C329" s="194" t="s">
        <v>427</v>
      </c>
      <c r="D329" s="188">
        <v>1</v>
      </c>
      <c r="E329" s="181">
        <v>0</v>
      </c>
      <c r="F329" s="180">
        <f>$D329*E329</f>
        <v>0</v>
      </c>
    </row>
    <row r="330" spans="1:6" ht="15.75">
      <c r="A330" s="173"/>
      <c r="B330" s="388" t="s">
        <v>791</v>
      </c>
      <c r="C330" s="194" t="s">
        <v>427</v>
      </c>
      <c r="D330" s="188">
        <v>1</v>
      </c>
      <c r="E330" s="181">
        <v>0</v>
      </c>
      <c r="F330" s="180">
        <f>$D330*E330</f>
        <v>0</v>
      </c>
    </row>
    <row r="331" spans="1:6" ht="15.75">
      <c r="A331" s="173"/>
      <c r="B331" s="388" t="s">
        <v>792</v>
      </c>
      <c r="C331" s="194" t="s">
        <v>427</v>
      </c>
      <c r="D331" s="188">
        <v>1</v>
      </c>
      <c r="E331" s="181">
        <v>0</v>
      </c>
      <c r="F331" s="180">
        <f>$D331*E331</f>
        <v>0</v>
      </c>
    </row>
    <row r="332" spans="1:6" ht="15.75">
      <c r="A332" s="173"/>
      <c r="B332" s="388" t="s">
        <v>793</v>
      </c>
      <c r="C332" s="194" t="s">
        <v>427</v>
      </c>
      <c r="D332" s="188">
        <v>1</v>
      </c>
      <c r="E332" s="181">
        <v>0</v>
      </c>
      <c r="F332" s="180">
        <f>$D332*E332</f>
        <v>0</v>
      </c>
    </row>
    <row r="333" spans="1:6" ht="15.75">
      <c r="A333" s="173"/>
      <c r="B333" s="388"/>
      <c r="C333" s="194"/>
      <c r="D333" s="188"/>
      <c r="E333" s="181"/>
      <c r="F333" s="180"/>
    </row>
    <row r="334" spans="1:6" ht="15.75">
      <c r="A334" s="150"/>
      <c r="B334" s="150"/>
      <c r="C334" s="179"/>
      <c r="D334" s="186"/>
      <c r="E334" s="186"/>
      <c r="F334" s="186"/>
    </row>
    <row r="335" spans="1:6" ht="15.75">
      <c r="A335" s="930" t="s">
        <v>1187</v>
      </c>
      <c r="B335" s="931"/>
      <c r="C335" s="193"/>
      <c r="D335" s="506"/>
      <c r="E335" s="506"/>
      <c r="F335" s="185">
        <f>SUM(F299:F334)</f>
        <v>0</v>
      </c>
    </row>
    <row r="336" spans="1:6" ht="15.75">
      <c r="A336" s="150"/>
      <c r="B336" s="150"/>
      <c r="C336" s="179"/>
      <c r="D336" s="186"/>
      <c r="E336" s="186"/>
      <c r="F336" s="186"/>
    </row>
    <row r="337" spans="1:6" ht="15.75">
      <c r="A337" s="178" t="s">
        <v>1188</v>
      </c>
      <c r="B337" s="145"/>
      <c r="C337" s="192"/>
      <c r="D337" s="504"/>
      <c r="E337" s="504"/>
      <c r="F337" s="505"/>
    </row>
    <row r="338" spans="1:6" ht="15.75">
      <c r="A338" s="168"/>
      <c r="B338" s="169"/>
      <c r="C338" s="194"/>
      <c r="D338" s="180"/>
      <c r="E338" s="181"/>
      <c r="F338" s="180"/>
    </row>
    <row r="339" spans="1:6" ht="15.75">
      <c r="A339" s="168" t="s">
        <v>284</v>
      </c>
      <c r="B339" s="169" t="s">
        <v>423</v>
      </c>
      <c r="C339" s="194"/>
      <c r="D339" s="180"/>
      <c r="E339" s="181"/>
      <c r="F339" s="180"/>
    </row>
    <row r="340" spans="1:6" ht="141.75">
      <c r="A340" s="168"/>
      <c r="B340" s="170" t="s">
        <v>424</v>
      </c>
      <c r="C340" s="194"/>
      <c r="D340" s="188"/>
      <c r="E340" s="181"/>
      <c r="F340" s="180"/>
    </row>
    <row r="341" spans="1:6" ht="15.75">
      <c r="A341" s="168"/>
      <c r="B341" s="170" t="s">
        <v>425</v>
      </c>
      <c r="C341" s="194"/>
      <c r="D341" s="188"/>
      <c r="E341" s="181"/>
      <c r="F341" s="180"/>
    </row>
    <row r="342" spans="1:6" ht="31.5">
      <c r="A342" s="168"/>
      <c r="B342" s="385" t="s">
        <v>426</v>
      </c>
      <c r="C342" s="194" t="s">
        <v>427</v>
      </c>
      <c r="D342" s="188">
        <v>2</v>
      </c>
      <c r="E342" s="181">
        <v>0</v>
      </c>
      <c r="F342" s="180">
        <f>$D342*E342</f>
        <v>0</v>
      </c>
    </row>
    <row r="343" spans="1:6" ht="15.75">
      <c r="A343" s="168"/>
      <c r="B343" s="385" t="s">
        <v>774</v>
      </c>
      <c r="C343" s="194" t="s">
        <v>427</v>
      </c>
      <c r="D343" s="188">
        <v>2</v>
      </c>
      <c r="E343" s="181">
        <v>0</v>
      </c>
      <c r="F343" s="180">
        <f>$D343*E343</f>
        <v>0</v>
      </c>
    </row>
    <row r="344" spans="1:6" ht="15.75">
      <c r="A344" s="168"/>
      <c r="B344" s="385" t="s">
        <v>775</v>
      </c>
      <c r="C344" s="194" t="s">
        <v>427</v>
      </c>
      <c r="D344" s="188">
        <v>2</v>
      </c>
      <c r="E344" s="181">
        <v>0</v>
      </c>
      <c r="F344" s="180">
        <f>$D344*E344</f>
        <v>0</v>
      </c>
    </row>
    <row r="345" spans="1:6" ht="15.75">
      <c r="A345" s="150"/>
      <c r="B345" s="150"/>
      <c r="C345" s="179"/>
      <c r="D345" s="186"/>
      <c r="E345" s="186"/>
      <c r="F345" s="186"/>
    </row>
    <row r="346" spans="1:6" ht="15.75">
      <c r="A346" s="168" t="s">
        <v>277</v>
      </c>
      <c r="B346" s="171" t="s">
        <v>428</v>
      </c>
      <c r="C346" s="194"/>
      <c r="D346" s="188"/>
      <c r="E346" s="181"/>
      <c r="F346" s="180"/>
    </row>
    <row r="347" spans="1:6" ht="157.5">
      <c r="A347" s="173"/>
      <c r="B347" s="174" t="s">
        <v>429</v>
      </c>
      <c r="C347" s="194"/>
      <c r="D347" s="188"/>
      <c r="E347" s="181"/>
      <c r="F347" s="180"/>
    </row>
    <row r="348" spans="1:6" ht="18" customHeight="1">
      <c r="A348" s="173"/>
      <c r="B348" s="174" t="s">
        <v>430</v>
      </c>
      <c r="C348" s="194"/>
      <c r="D348" s="188"/>
      <c r="E348" s="181"/>
      <c r="F348" s="180"/>
    </row>
    <row r="349" spans="1:6" ht="15.75">
      <c r="A349" s="173"/>
      <c r="B349" s="174" t="s">
        <v>425</v>
      </c>
      <c r="C349" s="194"/>
      <c r="D349" s="188"/>
      <c r="E349" s="181"/>
      <c r="F349" s="180"/>
    </row>
    <row r="350" spans="1:6" ht="31.5">
      <c r="A350" s="173"/>
      <c r="B350" s="388" t="s">
        <v>776</v>
      </c>
      <c r="C350" s="194" t="s">
        <v>427</v>
      </c>
      <c r="D350" s="188">
        <v>2</v>
      </c>
      <c r="E350" s="181">
        <v>0</v>
      </c>
      <c r="F350" s="180">
        <f>$D350*E350</f>
        <v>0</v>
      </c>
    </row>
    <row r="351" spans="1:6" ht="15.75">
      <c r="A351" s="173"/>
      <c r="B351" s="388" t="s">
        <v>774</v>
      </c>
      <c r="C351" s="194" t="s">
        <v>427</v>
      </c>
      <c r="D351" s="188">
        <v>2</v>
      </c>
      <c r="E351" s="181">
        <v>0</v>
      </c>
      <c r="F351" s="180">
        <f>$D351*E351</f>
        <v>0</v>
      </c>
    </row>
    <row r="352" spans="1:6" ht="15.75">
      <c r="A352" s="173"/>
      <c r="B352" s="388" t="s">
        <v>777</v>
      </c>
      <c r="C352" s="194" t="s">
        <v>427</v>
      </c>
      <c r="D352" s="188">
        <v>2</v>
      </c>
      <c r="E352" s="181">
        <v>0</v>
      </c>
      <c r="F352" s="180">
        <f>$D352*E352</f>
        <v>0</v>
      </c>
    </row>
    <row r="353" spans="1:6" ht="15.75">
      <c r="A353" s="173"/>
      <c r="B353" s="393"/>
      <c r="C353" s="194"/>
      <c r="D353" s="188"/>
      <c r="E353" s="181"/>
      <c r="F353" s="180"/>
    </row>
    <row r="354" spans="1:6" ht="15.75">
      <c r="A354" s="175" t="s">
        <v>278</v>
      </c>
      <c r="B354" s="171" t="s">
        <v>434</v>
      </c>
      <c r="C354" s="194"/>
      <c r="D354" s="188"/>
      <c r="E354" s="181"/>
      <c r="F354" s="180"/>
    </row>
    <row r="355" spans="1:6" ht="78.75">
      <c r="A355" s="173"/>
      <c r="B355" s="174" t="s">
        <v>435</v>
      </c>
      <c r="C355" s="194"/>
      <c r="D355" s="188"/>
      <c r="E355" s="181"/>
      <c r="F355" s="180"/>
    </row>
    <row r="356" spans="1:6" ht="31.5">
      <c r="A356" s="173"/>
      <c r="B356" s="174" t="s">
        <v>436</v>
      </c>
      <c r="C356" s="194"/>
      <c r="D356" s="188"/>
      <c r="E356" s="181"/>
      <c r="F356" s="180"/>
    </row>
    <row r="357" spans="1:6" ht="15.75">
      <c r="A357" s="173"/>
      <c r="B357" s="388" t="s">
        <v>779</v>
      </c>
      <c r="C357" s="194" t="s">
        <v>427</v>
      </c>
      <c r="D357" s="188">
        <v>2</v>
      </c>
      <c r="E357" s="181">
        <v>0</v>
      </c>
      <c r="F357" s="180">
        <f t="shared" ref="F357:F362" si="9">$D357*E357</f>
        <v>0</v>
      </c>
    </row>
    <row r="358" spans="1:6" ht="15.75">
      <c r="A358" s="173"/>
      <c r="B358" s="388" t="s">
        <v>780</v>
      </c>
      <c r="C358" s="194" t="s">
        <v>427</v>
      </c>
      <c r="D358" s="188">
        <v>2</v>
      </c>
      <c r="E358" s="181">
        <v>0</v>
      </c>
      <c r="F358" s="180">
        <f t="shared" si="9"/>
        <v>0</v>
      </c>
    </row>
    <row r="359" spans="1:6" ht="15.75">
      <c r="A359" s="173"/>
      <c r="B359" s="388" t="s">
        <v>781</v>
      </c>
      <c r="C359" s="194" t="s">
        <v>427</v>
      </c>
      <c r="D359" s="188">
        <v>2</v>
      </c>
      <c r="E359" s="181">
        <v>0</v>
      </c>
      <c r="F359" s="180">
        <f t="shared" si="9"/>
        <v>0</v>
      </c>
    </row>
    <row r="360" spans="1:6" ht="15.75">
      <c r="A360" s="173"/>
      <c r="B360" s="388" t="s">
        <v>782</v>
      </c>
      <c r="C360" s="194" t="s">
        <v>427</v>
      </c>
      <c r="D360" s="188">
        <v>1</v>
      </c>
      <c r="E360" s="181">
        <v>0</v>
      </c>
      <c r="F360" s="180">
        <f t="shared" si="9"/>
        <v>0</v>
      </c>
    </row>
    <row r="361" spans="1:6" ht="15.75">
      <c r="A361" s="173"/>
      <c r="B361" s="388" t="s">
        <v>783</v>
      </c>
      <c r="C361" s="194" t="s">
        <v>427</v>
      </c>
      <c r="D361" s="188">
        <v>1</v>
      </c>
      <c r="E361" s="181">
        <v>0</v>
      </c>
      <c r="F361" s="180">
        <f t="shared" si="9"/>
        <v>0</v>
      </c>
    </row>
    <row r="362" spans="1:6" ht="15.75">
      <c r="A362" s="173"/>
      <c r="B362" s="388" t="s">
        <v>784</v>
      </c>
      <c r="C362" s="194" t="s">
        <v>427</v>
      </c>
      <c r="D362" s="188">
        <v>1</v>
      </c>
      <c r="E362" s="181">
        <v>0</v>
      </c>
      <c r="F362" s="180">
        <f t="shared" si="9"/>
        <v>0</v>
      </c>
    </row>
    <row r="363" spans="1:6" ht="15.75">
      <c r="A363" s="173"/>
      <c r="B363" s="388"/>
      <c r="C363" s="194"/>
      <c r="D363" s="188"/>
      <c r="E363" s="181"/>
      <c r="F363" s="180"/>
    </row>
    <row r="364" spans="1:6" ht="15.75">
      <c r="A364" s="150"/>
      <c r="B364" s="150"/>
      <c r="C364" s="179"/>
      <c r="D364" s="186"/>
      <c r="E364" s="186"/>
      <c r="F364" s="186"/>
    </row>
    <row r="365" spans="1:6" ht="15.75">
      <c r="A365" s="175" t="s">
        <v>446</v>
      </c>
      <c r="B365" s="171" t="s">
        <v>448</v>
      </c>
      <c r="C365" s="194"/>
      <c r="D365" s="188"/>
      <c r="E365" s="181"/>
      <c r="F365" s="180"/>
    </row>
    <row r="366" spans="1:6" ht="78.75">
      <c r="A366" s="173"/>
      <c r="B366" s="174" t="s">
        <v>449</v>
      </c>
      <c r="C366" s="194"/>
      <c r="D366" s="188"/>
      <c r="E366" s="181"/>
      <c r="F366" s="180"/>
    </row>
    <row r="367" spans="1:6" ht="63">
      <c r="A367" s="173"/>
      <c r="B367" s="174" t="s">
        <v>450</v>
      </c>
      <c r="C367" s="194"/>
      <c r="D367" s="188"/>
      <c r="E367" s="181"/>
      <c r="F367" s="180"/>
    </row>
    <row r="368" spans="1:6" ht="15.75">
      <c r="A368" s="173"/>
      <c r="B368" s="174" t="s">
        <v>425</v>
      </c>
      <c r="C368" s="194"/>
      <c r="D368" s="188"/>
      <c r="E368" s="181"/>
      <c r="F368" s="180"/>
    </row>
    <row r="369" spans="1:6" ht="15.75">
      <c r="A369" s="173"/>
      <c r="B369" s="388" t="s">
        <v>795</v>
      </c>
      <c r="C369" s="194" t="s">
        <v>427</v>
      </c>
      <c r="D369" s="188">
        <v>6</v>
      </c>
      <c r="E369" s="181">
        <v>0</v>
      </c>
      <c r="F369" s="180">
        <f>$D369*E369</f>
        <v>0</v>
      </c>
    </row>
    <row r="370" spans="1:6" ht="15.75">
      <c r="A370" s="173"/>
      <c r="B370" s="388" t="s">
        <v>790</v>
      </c>
      <c r="C370" s="194" t="s">
        <v>427</v>
      </c>
      <c r="D370" s="188">
        <v>6</v>
      </c>
      <c r="E370" s="181">
        <v>0</v>
      </c>
      <c r="F370" s="180">
        <f>$D370*E370</f>
        <v>0</v>
      </c>
    </row>
    <row r="371" spans="1:6" ht="15.75">
      <c r="A371" s="173"/>
      <c r="B371" s="388" t="s">
        <v>791</v>
      </c>
      <c r="C371" s="194" t="s">
        <v>427</v>
      </c>
      <c r="D371" s="188">
        <v>6</v>
      </c>
      <c r="E371" s="181">
        <v>0</v>
      </c>
      <c r="F371" s="180">
        <f>$D371*E371</f>
        <v>0</v>
      </c>
    </row>
    <row r="372" spans="1:6" ht="15.75">
      <c r="A372" s="173"/>
      <c r="B372" s="388" t="s">
        <v>792</v>
      </c>
      <c r="C372" s="194" t="s">
        <v>427</v>
      </c>
      <c r="D372" s="188">
        <v>6</v>
      </c>
      <c r="E372" s="181">
        <v>0</v>
      </c>
      <c r="F372" s="180">
        <f>$D372*E372</f>
        <v>0</v>
      </c>
    </row>
    <row r="373" spans="1:6" ht="15.75">
      <c r="A373" s="173"/>
      <c r="B373" s="388" t="s">
        <v>793</v>
      </c>
      <c r="C373" s="194" t="s">
        <v>427</v>
      </c>
      <c r="D373" s="188">
        <v>6</v>
      </c>
      <c r="E373" s="181">
        <v>0</v>
      </c>
      <c r="F373" s="180">
        <f>$D373*E373</f>
        <v>0</v>
      </c>
    </row>
    <row r="374" spans="1:6" ht="15.75">
      <c r="A374" s="173"/>
      <c r="B374" s="388"/>
      <c r="C374" s="194"/>
      <c r="D374" s="188"/>
      <c r="E374" s="181"/>
      <c r="F374" s="180"/>
    </row>
    <row r="375" spans="1:6" ht="15.75">
      <c r="A375" s="175" t="s">
        <v>1189</v>
      </c>
      <c r="B375" s="171" t="s">
        <v>431</v>
      </c>
      <c r="C375" s="194"/>
      <c r="D375" s="188"/>
      <c r="E375" s="181"/>
      <c r="F375" s="180"/>
    </row>
    <row r="376" spans="1:6" ht="126">
      <c r="A376" s="173"/>
      <c r="B376" s="174" t="s">
        <v>432</v>
      </c>
      <c r="C376" s="194"/>
      <c r="D376" s="188"/>
      <c r="E376" s="181"/>
      <c r="F376" s="180"/>
    </row>
    <row r="377" spans="1:6" ht="31.5">
      <c r="A377" s="173"/>
      <c r="B377" s="174" t="s">
        <v>433</v>
      </c>
      <c r="C377" s="194"/>
      <c r="D377" s="188"/>
      <c r="E377" s="181"/>
      <c r="F377" s="180"/>
    </row>
    <row r="378" spans="1:6" ht="15.75">
      <c r="A378" s="173"/>
      <c r="B378" s="174" t="s">
        <v>425</v>
      </c>
      <c r="C378" s="194"/>
      <c r="D378" s="188"/>
      <c r="E378" s="181"/>
      <c r="F378" s="180"/>
    </row>
    <row r="379" spans="1:6" ht="15.75">
      <c r="A379" s="173"/>
      <c r="B379" s="388" t="s">
        <v>431</v>
      </c>
      <c r="C379" s="194" t="s">
        <v>427</v>
      </c>
      <c r="D379" s="188">
        <v>1</v>
      </c>
      <c r="E379" s="181">
        <v>0</v>
      </c>
      <c r="F379" s="180">
        <f>$D379*E379</f>
        <v>0</v>
      </c>
    </row>
    <row r="380" spans="1:6" ht="15.75">
      <c r="A380" s="173"/>
      <c r="B380" s="388" t="s">
        <v>774</v>
      </c>
      <c r="C380" s="194" t="s">
        <v>427</v>
      </c>
      <c r="D380" s="188">
        <v>1</v>
      </c>
      <c r="E380" s="181">
        <v>0</v>
      </c>
      <c r="F380" s="180">
        <f>$D380*E380</f>
        <v>0</v>
      </c>
    </row>
    <row r="381" spans="1:6" ht="15.75">
      <c r="A381" s="173"/>
      <c r="B381" s="388" t="s">
        <v>777</v>
      </c>
      <c r="C381" s="194" t="s">
        <v>427</v>
      </c>
      <c r="D381" s="188">
        <v>1</v>
      </c>
      <c r="E381" s="181">
        <v>0</v>
      </c>
      <c r="F381" s="180">
        <f>$D381*E381</f>
        <v>0</v>
      </c>
    </row>
    <row r="382" spans="1:6" ht="15.75">
      <c r="A382" s="173"/>
      <c r="B382" s="388"/>
      <c r="C382" s="194"/>
      <c r="D382" s="188"/>
      <c r="E382" s="181"/>
      <c r="F382" s="180"/>
    </row>
    <row r="383" spans="1:6" ht="15.75">
      <c r="A383" s="150"/>
      <c r="B383" s="150"/>
      <c r="C383" s="179"/>
      <c r="D383" s="186"/>
      <c r="E383" s="186"/>
      <c r="F383" s="186"/>
    </row>
    <row r="384" spans="1:6" ht="15.75">
      <c r="A384" s="930" t="s">
        <v>455</v>
      </c>
      <c r="B384" s="931"/>
      <c r="C384" s="193"/>
      <c r="D384" s="506"/>
      <c r="E384" s="506"/>
      <c r="F384" s="185">
        <f>SUM(F338:F383)</f>
        <v>0</v>
      </c>
    </row>
    <row r="385" spans="1:6" ht="15.75">
      <c r="A385" s="150"/>
      <c r="B385" s="150"/>
      <c r="C385" s="179"/>
      <c r="D385" s="186"/>
      <c r="E385" s="186"/>
      <c r="F385" s="186"/>
    </row>
    <row r="386" spans="1:6" ht="15.75">
      <c r="A386" s="178" t="s">
        <v>1190</v>
      </c>
      <c r="B386" s="145"/>
      <c r="C386" s="192"/>
      <c r="D386" s="504"/>
      <c r="E386" s="504"/>
      <c r="F386" s="505"/>
    </row>
    <row r="387" spans="1:6" ht="15.75">
      <c r="A387" s="627"/>
      <c r="B387" s="152"/>
      <c r="C387" s="190"/>
      <c r="D387" s="180"/>
      <c r="E387" s="181"/>
      <c r="F387" s="180"/>
    </row>
    <row r="388" spans="1:6" ht="409.5">
      <c r="A388" s="156" t="s">
        <v>447</v>
      </c>
      <c r="B388" s="152" t="s">
        <v>1557</v>
      </c>
      <c r="C388" s="190"/>
      <c r="D388" s="180"/>
      <c r="E388" s="181"/>
      <c r="F388" s="180"/>
    </row>
    <row r="389" spans="1:6" ht="18">
      <c r="A389" s="156"/>
      <c r="B389" s="152"/>
      <c r="C389" s="127" t="s">
        <v>1191</v>
      </c>
      <c r="D389" s="629">
        <v>46.2</v>
      </c>
      <c r="E389" s="629">
        <v>0</v>
      </c>
      <c r="F389" s="630">
        <f>ROUND(D389*E389,2)</f>
        <v>0</v>
      </c>
    </row>
    <row r="390" spans="1:6" ht="15.75">
      <c r="A390" s="150"/>
      <c r="B390" s="150"/>
      <c r="C390" s="179"/>
      <c r="D390" s="186"/>
      <c r="E390" s="186"/>
      <c r="F390" s="186"/>
    </row>
    <row r="391" spans="1:6" ht="15.75">
      <c r="A391" s="930" t="s">
        <v>1192</v>
      </c>
      <c r="B391" s="931"/>
      <c r="C391" s="193"/>
      <c r="D391" s="506"/>
      <c r="E391" s="506"/>
      <c r="F391" s="185">
        <f>SUM(F387:F390)</f>
        <v>0</v>
      </c>
    </row>
    <row r="392" spans="1:6" ht="15.75">
      <c r="A392" s="150"/>
      <c r="B392" s="150"/>
      <c r="C392" s="179"/>
      <c r="D392" s="186"/>
      <c r="E392" s="186"/>
      <c r="F392" s="186"/>
    </row>
    <row r="393" spans="1:6" ht="15.75">
      <c r="A393" s="178" t="s">
        <v>1193</v>
      </c>
      <c r="B393" s="145"/>
      <c r="C393" s="192"/>
      <c r="D393" s="504"/>
      <c r="E393" s="504"/>
      <c r="F393" s="505"/>
    </row>
    <row r="394" spans="1:6" ht="15.75">
      <c r="A394" s="176"/>
      <c r="B394" s="162"/>
      <c r="C394" s="179"/>
      <c r="D394" s="186"/>
      <c r="E394" s="186"/>
      <c r="F394" s="186"/>
    </row>
    <row r="395" spans="1:6" ht="47.25">
      <c r="A395" s="176" t="s">
        <v>452</v>
      </c>
      <c r="B395" s="162" t="s">
        <v>456</v>
      </c>
      <c r="C395" s="179"/>
      <c r="D395" s="186"/>
      <c r="E395" s="186"/>
      <c r="F395" s="186"/>
    </row>
    <row r="396" spans="1:6" ht="15.75">
      <c r="A396" s="176"/>
      <c r="B396" s="162"/>
      <c r="C396" s="179"/>
      <c r="D396" s="186"/>
      <c r="E396" s="186"/>
      <c r="F396" s="186"/>
    </row>
    <row r="397" spans="1:6" ht="15.75">
      <c r="A397" s="150"/>
      <c r="B397" s="151" t="s">
        <v>457</v>
      </c>
      <c r="C397" s="179" t="s">
        <v>1</v>
      </c>
      <c r="D397" s="191">
        <v>6</v>
      </c>
      <c r="E397" s="181">
        <v>0</v>
      </c>
      <c r="F397" s="180">
        <f>E397*D397</f>
        <v>0</v>
      </c>
    </row>
    <row r="398" spans="1:6" ht="15.75">
      <c r="A398" s="930" t="s">
        <v>458</v>
      </c>
      <c r="B398" s="931"/>
      <c r="C398" s="193"/>
      <c r="D398" s="506"/>
      <c r="E398" s="506"/>
      <c r="F398" s="185">
        <f>SUM(F394:F397)</f>
        <v>0</v>
      </c>
    </row>
    <row r="399" spans="1:6" ht="15.75">
      <c r="A399" s="150"/>
      <c r="B399" s="151"/>
      <c r="C399" s="150"/>
      <c r="D399" s="157"/>
      <c r="E399" s="155"/>
      <c r="F399" s="154"/>
    </row>
    <row r="400" spans="1:6" ht="15.75">
      <c r="A400" s="150"/>
      <c r="B400" s="150"/>
      <c r="C400" s="150"/>
      <c r="D400" s="507"/>
      <c r="E400" s="507"/>
      <c r="F400" s="507"/>
    </row>
    <row r="401" spans="1:6" ht="15.75">
      <c r="A401" s="935" t="s">
        <v>459</v>
      </c>
      <c r="B401" s="935"/>
      <c r="C401" s="177"/>
      <c r="D401" s="508"/>
      <c r="E401" s="508"/>
      <c r="F401" s="509">
        <f>F8+F47+F77+F108+F137+F167+F207+F255+F295+F335+F384+F391+F398</f>
        <v>0</v>
      </c>
    </row>
  </sheetData>
  <protectedRanges>
    <protectedRange sqref="E94:E96 D111:F117 D140:F146 D259:F264 D299:F304 D338:F344 D50:F56 D11:F17 D170:F176 D210:F216" name="Range1_42"/>
    <protectedRange sqref="E305:F305" name="Range1_3_2"/>
    <protectedRange sqref="E218:F221 E19:F22 E346:F349 E148:F151 F313 E58:F61 F155 E178:F181 F65 E119:F122 E306:F309 E266:F269" name="Range1_34"/>
    <protectedRange sqref="D62:F64 D123:F126 D310:F312 D270:F273 D23:F26 D152:F154 D182:F185 D222:F225 D350:F353" name="Range1_42_1"/>
    <protectedRange sqref="E155 E313 E65" name="Range1_34_1"/>
    <protectedRange sqref="F382" name="Range1_34_2"/>
    <protectedRange sqref="E247:F250 E27:F30 E375:F378" name="Range1_3_1"/>
    <protectedRange sqref="D251:F253 E256 D379:F381 D31:F35" name="Range1_42_2"/>
    <protectedRange sqref="E254 E382" name="Range1_34_1_1"/>
    <protectedRange sqref="E36:F36 E66:F66 E98:F98 E127:F127 E156:F156 E186:F186 E226:F226 E274:F274 E314:F314 E354:F354" name="Range1_15"/>
    <protectedRange sqref="D69:F75 D48:F48 D229:F234 D277:F282 D317:F322 D39:F46 D101:F106 D130:F136 D159:F166 D189:F194 D357:F362" name="Range1_42_3"/>
    <protectedRange sqref="E81:F84" name="Range1_34_4"/>
    <protectedRange sqref="D85:F89" name="Range1_42_4"/>
    <protectedRange sqref="E91:F93" name="Range1_34_5"/>
    <protectedRange sqref="D94:D96 F94:F96" name="Range1_42_5"/>
    <protectedRange sqref="E196:F196 E237:F237 E284:F284 E324:F324 E365:F365" name="Range1_15_1"/>
    <protectedRange sqref="D369:F373 D328:F332 D288:F292 D200:F204 D241:F246" name="Range1_42_6"/>
  </protectedRanges>
  <mergeCells count="15">
    <mergeCell ref="A401:B401"/>
    <mergeCell ref="A207:B207"/>
    <mergeCell ref="A255:B255"/>
    <mergeCell ref="A295:B295"/>
    <mergeCell ref="A335:B335"/>
    <mergeCell ref="A384:B384"/>
    <mergeCell ref="A391:B391"/>
    <mergeCell ref="A398:B398"/>
    <mergeCell ref="A137:B137"/>
    <mergeCell ref="A167:B167"/>
    <mergeCell ref="A2:F2"/>
    <mergeCell ref="A8:B8"/>
    <mergeCell ref="A47:B47"/>
    <mergeCell ref="A77:B77"/>
    <mergeCell ref="A108:B108"/>
  </mergeCells>
  <pageMargins left="0.7" right="0.7" top="0.75" bottom="0.75" header="0.3" footer="0.3"/>
  <pageSetup paperSize="9" scale="87" fitToHeight="0" orientation="portrait" r:id="rId1"/>
  <rowBreaks count="16" manualBreakCount="16">
    <brk id="18" max="16383" man="1"/>
    <brk id="47" max="16383" man="1"/>
    <brk id="78" max="16383" man="1"/>
    <brk id="108" max="16383" man="1"/>
    <brk id="137" max="16383" man="1"/>
    <brk id="167" max="16383" man="1"/>
    <brk id="195" max="16383" man="1"/>
    <brk id="207" max="16383" man="1"/>
    <brk id="236" max="16383" man="1"/>
    <brk id="255" max="16383" man="1"/>
    <brk id="283" max="16383" man="1"/>
    <brk id="295" max="16383" man="1"/>
    <brk id="323" max="16383" man="1"/>
    <brk id="335" max="16383" man="1"/>
    <brk id="363" max="16383" man="1"/>
    <brk id="38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2:H29"/>
  <sheetViews>
    <sheetView view="pageBreakPreview" zoomScale="115" zoomScaleNormal="120" zoomScaleSheetLayoutView="115" workbookViewId="0">
      <selection activeCell="A2" sqref="A2"/>
    </sheetView>
  </sheetViews>
  <sheetFormatPr defaultColWidth="8.7109375" defaultRowHeight="12.75"/>
  <cols>
    <col min="1" max="1" width="8.7109375" style="18"/>
    <col min="2" max="2" width="44.85546875" style="18" customWidth="1"/>
    <col min="3" max="4" width="8.7109375" style="18"/>
    <col min="5" max="5" width="12.5703125" style="18" customWidth="1"/>
    <col min="6" max="6" width="18.28515625" style="18" customWidth="1"/>
    <col min="7" max="16384" width="8.7109375" style="18"/>
  </cols>
  <sheetData>
    <row r="2" spans="1:6" ht="24.75" customHeight="1">
      <c r="A2" s="633" t="s">
        <v>415</v>
      </c>
      <c r="B2" s="634" t="s">
        <v>416</v>
      </c>
      <c r="C2" s="634" t="s">
        <v>417</v>
      </c>
      <c r="D2" s="634" t="s">
        <v>2</v>
      </c>
      <c r="E2" s="635" t="s">
        <v>418</v>
      </c>
      <c r="F2" s="636" t="s">
        <v>419</v>
      </c>
    </row>
    <row r="3" spans="1:6" ht="12.75" customHeight="1">
      <c r="A3" s="937" t="s">
        <v>460</v>
      </c>
      <c r="B3" s="938"/>
      <c r="C3" s="938"/>
      <c r="D3" s="938"/>
      <c r="E3" s="938"/>
      <c r="F3" s="939"/>
    </row>
    <row r="4" spans="1:6" ht="15.75">
      <c r="A4" s="637"/>
      <c r="B4" s="638"/>
      <c r="C4" s="638"/>
      <c r="D4" s="638"/>
      <c r="E4" s="639"/>
      <c r="F4" s="640"/>
    </row>
    <row r="5" spans="1:6" ht="31.5">
      <c r="A5" s="149" t="s">
        <v>171</v>
      </c>
      <c r="B5" s="152" t="s">
        <v>2102</v>
      </c>
      <c r="C5" s="187"/>
      <c r="D5" s="180"/>
      <c r="E5" s="181"/>
      <c r="F5" s="180"/>
    </row>
    <row r="6" spans="1:6" ht="94.5">
      <c r="A6" s="150"/>
      <c r="B6" s="152" t="s">
        <v>1634</v>
      </c>
      <c r="C6" s="187"/>
      <c r="D6" s="180"/>
      <c r="E6" s="181"/>
      <c r="F6" s="180"/>
    </row>
    <row r="7" spans="1:6" ht="15.75">
      <c r="A7" s="149"/>
      <c r="B7" s="152" t="s">
        <v>461</v>
      </c>
      <c r="C7" s="187"/>
      <c r="D7" s="180"/>
      <c r="E7" s="181"/>
      <c r="F7" s="180"/>
    </row>
    <row r="8" spans="1:6" ht="15.75">
      <c r="A8" s="150"/>
      <c r="B8" s="152"/>
      <c r="C8" s="187" t="s">
        <v>1</v>
      </c>
      <c r="D8" s="180">
        <v>5</v>
      </c>
      <c r="E8" s="181">
        <v>0</v>
      </c>
      <c r="F8" s="180">
        <f>E8*D8</f>
        <v>0</v>
      </c>
    </row>
    <row r="9" spans="1:6" ht="15.75">
      <c r="A9" s="156"/>
      <c r="B9" s="152"/>
      <c r="C9" s="187"/>
      <c r="D9" s="191"/>
      <c r="E9" s="181"/>
      <c r="F9" s="180"/>
    </row>
    <row r="10" spans="1:6" ht="15.75">
      <c r="A10" s="156"/>
      <c r="B10" s="152"/>
      <c r="C10" s="187"/>
      <c r="D10" s="191"/>
      <c r="E10" s="181"/>
      <c r="F10" s="180"/>
    </row>
    <row r="11" spans="1:6" ht="126">
      <c r="A11" s="631" t="s">
        <v>172</v>
      </c>
      <c r="B11" s="152" t="s">
        <v>1635</v>
      </c>
      <c r="C11" s="153"/>
      <c r="D11" s="180"/>
      <c r="E11" s="181"/>
      <c r="F11" s="180"/>
    </row>
    <row r="12" spans="1:6" ht="15.75">
      <c r="A12" s="150"/>
      <c r="B12" s="152" t="s">
        <v>462</v>
      </c>
      <c r="C12" s="153"/>
      <c r="D12" s="180"/>
      <c r="E12" s="181"/>
      <c r="F12" s="180"/>
    </row>
    <row r="13" spans="1:6" ht="15.75">
      <c r="A13" s="150"/>
      <c r="B13" s="152" t="s">
        <v>421</v>
      </c>
      <c r="C13" s="153"/>
      <c r="D13" s="191"/>
      <c r="E13" s="181"/>
      <c r="F13" s="180"/>
    </row>
    <row r="14" spans="1:6" ht="15.75">
      <c r="A14" s="150"/>
      <c r="B14" s="152"/>
      <c r="C14" s="153" t="s">
        <v>1</v>
      </c>
      <c r="D14" s="191">
        <v>1</v>
      </c>
      <c r="E14" s="181">
        <v>0</v>
      </c>
      <c r="F14" s="180">
        <f>E14*D14</f>
        <v>0</v>
      </c>
    </row>
    <row r="15" spans="1:6" ht="15.75">
      <c r="A15" s="150"/>
      <c r="B15" s="152"/>
      <c r="C15" s="153"/>
      <c r="D15" s="191"/>
      <c r="E15" s="181"/>
      <c r="F15" s="180"/>
    </row>
    <row r="16" spans="1:6" ht="202.5" customHeight="1">
      <c r="A16" s="395" t="s">
        <v>173</v>
      </c>
      <c r="B16" s="167" t="s">
        <v>2152</v>
      </c>
      <c r="C16" s="189"/>
      <c r="D16" s="186"/>
      <c r="E16" s="179"/>
      <c r="F16" s="179"/>
    </row>
    <row r="17" spans="1:8" ht="15.75">
      <c r="A17" s="395"/>
      <c r="B17" s="197"/>
      <c r="C17" s="153" t="s">
        <v>1</v>
      </c>
      <c r="D17" s="191">
        <v>190</v>
      </c>
      <c r="E17" s="181">
        <v>0</v>
      </c>
      <c r="F17" s="180">
        <f>E17*D17</f>
        <v>0</v>
      </c>
    </row>
    <row r="18" spans="1:8" ht="15.75">
      <c r="A18" s="150"/>
      <c r="B18" s="150"/>
      <c r="C18" s="150"/>
      <c r="D18" s="179"/>
      <c r="E18" s="179"/>
      <c r="F18" s="179"/>
    </row>
    <row r="19" spans="1:8" ht="110.25">
      <c r="A19" s="200" t="s">
        <v>174</v>
      </c>
      <c r="B19" s="199" t="s">
        <v>464</v>
      </c>
      <c r="C19" s="203"/>
      <c r="D19" s="205"/>
      <c r="E19" s="179"/>
      <c r="F19" s="179"/>
    </row>
    <row r="20" spans="1:8" ht="15.75">
      <c r="A20" s="200"/>
      <c r="B20" s="199"/>
      <c r="C20" s="198" t="s">
        <v>1</v>
      </c>
      <c r="D20" s="191">
        <v>2</v>
      </c>
      <c r="E20" s="181">
        <v>0</v>
      </c>
      <c r="F20" s="180">
        <f>E20*D20</f>
        <v>0</v>
      </c>
    </row>
    <row r="21" spans="1:8" ht="15.75">
      <c r="A21" s="150"/>
      <c r="B21" s="150"/>
      <c r="C21" s="150"/>
      <c r="D21" s="179"/>
      <c r="E21" s="179"/>
      <c r="F21" s="179"/>
    </row>
    <row r="22" spans="1:8" ht="94.5">
      <c r="A22" s="200" t="s">
        <v>176</v>
      </c>
      <c r="B22" s="202" t="s">
        <v>465</v>
      </c>
      <c r="C22" s="198"/>
      <c r="D22" s="204"/>
      <c r="E22" s="204"/>
      <c r="F22" s="204"/>
    </row>
    <row r="23" spans="1:8" ht="15.75">
      <c r="A23" s="201"/>
      <c r="B23" s="202"/>
      <c r="C23" s="198" t="s">
        <v>1</v>
      </c>
      <c r="D23" s="191">
        <v>6</v>
      </c>
      <c r="E23" s="181">
        <v>0</v>
      </c>
      <c r="F23" s="180">
        <f>E23*D23</f>
        <v>0</v>
      </c>
    </row>
    <row r="24" spans="1:8" ht="15.75">
      <c r="A24" s="150"/>
      <c r="B24" s="150"/>
      <c r="C24" s="150"/>
      <c r="D24" s="179"/>
      <c r="E24" s="179"/>
      <c r="F24" s="179"/>
    </row>
    <row r="25" spans="1:8" ht="267.75">
      <c r="A25" s="631" t="s">
        <v>177</v>
      </c>
      <c r="B25" s="632" t="s">
        <v>2103</v>
      </c>
      <c r="C25" s="150"/>
      <c r="D25" s="179"/>
      <c r="E25" s="179"/>
      <c r="F25" s="179"/>
      <c r="G25" s="936"/>
      <c r="H25" s="936"/>
    </row>
    <row r="26" spans="1:8" ht="15.75">
      <c r="A26" s="150"/>
      <c r="B26" s="150"/>
      <c r="C26" s="198" t="s">
        <v>1</v>
      </c>
      <c r="D26" s="191">
        <v>1</v>
      </c>
      <c r="E26" s="181">
        <v>0</v>
      </c>
      <c r="F26" s="180">
        <f>E26*D26</f>
        <v>0</v>
      </c>
    </row>
    <row r="27" spans="1:8" ht="15.75">
      <c r="A27" s="91"/>
      <c r="B27" s="91"/>
      <c r="C27" s="196"/>
      <c r="D27" s="206"/>
      <c r="E27" s="207"/>
      <c r="F27" s="208"/>
    </row>
    <row r="28" spans="1:8" ht="15.75">
      <c r="A28" s="940" t="s">
        <v>466</v>
      </c>
      <c r="B28" s="941"/>
      <c r="C28" s="641"/>
      <c r="D28" s="642"/>
      <c r="E28" s="643"/>
      <c r="F28" s="644">
        <f>SUM(F5:F26)</f>
        <v>0</v>
      </c>
    </row>
    <row r="29" spans="1:8" ht="15.75">
      <c r="A29" s="91"/>
      <c r="B29" s="91"/>
      <c r="C29" s="91"/>
      <c r="D29" s="91"/>
      <c r="E29" s="91"/>
      <c r="F29" s="91"/>
    </row>
  </sheetData>
  <mergeCells count="3">
    <mergeCell ref="G25:H25"/>
    <mergeCell ref="A3:F3"/>
    <mergeCell ref="A28:B28"/>
  </mergeCells>
  <pageMargins left="0.7" right="0.7" top="0.75" bottom="0.75" header="0.3" footer="0.3"/>
  <pageSetup paperSize="9" scale="87" fitToHeight="0" orientation="portrait" r:id="rId1"/>
  <rowBreaks count="1" manualBreakCount="1">
    <brk id="1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31</vt:i4>
      </vt:variant>
      <vt:variant>
        <vt:lpstr>Imenovani rasponi</vt:lpstr>
      </vt:variant>
      <vt:variant>
        <vt:i4>16</vt:i4>
      </vt:variant>
    </vt:vector>
  </HeadingPairs>
  <TitlesOfParts>
    <vt:vector size="47" baseType="lpstr">
      <vt:lpstr>Naslovnica </vt:lpstr>
      <vt:lpstr>0. REKAPITULACIJA SVI RADOVI</vt:lpstr>
      <vt:lpstr>1.1. OPĆI UVJETI-građ-obrt.rad.</vt:lpstr>
      <vt:lpstr>1.2. GRAĐ-OBRT RADOVI</vt:lpstr>
      <vt:lpstr>1.3. REKAPITULACIJA</vt:lpstr>
      <vt:lpstr>2.1. NISKOGRADNJA</vt:lpstr>
      <vt:lpstr>2.2.REKAPITULACIJA</vt:lpstr>
      <vt:lpstr>3.1. UNUTARNJA OPREMA </vt:lpstr>
      <vt:lpstr>3.2. VANJSKA OPREMA</vt:lpstr>
      <vt:lpstr>3.3. HORTIKULTURA</vt:lpstr>
      <vt:lpstr>3.4.REKAPITULACIJA </vt:lpstr>
      <vt:lpstr>4.1.OPCI UVJETI -VIK</vt:lpstr>
      <vt:lpstr>4.2. VODOOPSKRBA I ODVODNJA</vt:lpstr>
      <vt:lpstr>4.3. REKAPITULACIJA</vt:lpstr>
      <vt:lpstr>5.1 ELEKTRO-OPĆI UVJETI</vt:lpstr>
      <vt:lpstr>5.2. ELEKTRO-RAZVODNI ORMARI</vt:lpstr>
      <vt:lpstr>5.3. ELEKTRO - JAKA STRUJA</vt:lpstr>
      <vt:lpstr>5.4. ELEKTRO-RASVJETA</vt:lpstr>
      <vt:lpstr>5.5. ELEKTRO-SLABA STRUJA )</vt:lpstr>
      <vt:lpstr>5.6. ELEKTRO-LPS</vt:lpstr>
      <vt:lpstr>5.7. REKAPITULACIJA EL</vt:lpstr>
      <vt:lpstr>6.1. STROJARSTVO</vt:lpstr>
      <vt:lpstr>6.2. REKAPITULACIJA -STROJ</vt:lpstr>
      <vt:lpstr>7.1. NAVODNJAVANJE I DRENAŽA</vt:lpstr>
      <vt:lpstr>7.2. TRAVNJAK</vt:lpstr>
      <vt:lpstr>7.3. NAVODNJAVANJE</vt:lpstr>
      <vt:lpstr>7.4. DRENAŽA</vt:lpstr>
      <vt:lpstr>7.5. ZDENAC</vt:lpstr>
      <vt:lpstr>7.6. OPREMA</vt:lpstr>
      <vt:lpstr>7.7. ELEKTROTEHNIČKI RADOVI</vt:lpstr>
      <vt:lpstr>7.8. REKAPITULACIJA</vt:lpstr>
      <vt:lpstr>'1.1. OPĆI UVJETI-građ-obrt.rad.'!Ispis_naslova</vt:lpstr>
      <vt:lpstr>'1.2. GRAĐ-OBRT RADOVI'!Ispis_naslova</vt:lpstr>
      <vt:lpstr>'0. REKAPITULACIJA SVI RADOVI'!Podrucje_ispisa</vt:lpstr>
      <vt:lpstr>'1.1. OPĆI UVJETI-građ-obrt.rad.'!Podrucje_ispisa</vt:lpstr>
      <vt:lpstr>'1.2. GRAĐ-OBRT RADOVI'!Podrucje_ispisa</vt:lpstr>
      <vt:lpstr>'2.1. NISKOGRADNJA'!Podrucje_ispisa</vt:lpstr>
      <vt:lpstr>'3.2. VANJSKA OPREMA'!Podrucje_ispisa</vt:lpstr>
      <vt:lpstr>'3.3. HORTIKULTURA'!Podrucje_ispisa</vt:lpstr>
      <vt:lpstr>'4.2. VODOOPSKRBA I ODVODNJA'!Podrucje_ispisa</vt:lpstr>
      <vt:lpstr>'5.2. ELEKTRO-RAZVODNI ORMARI'!Podrucje_ispisa</vt:lpstr>
      <vt:lpstr>'5.3. ELEKTRO - JAKA STRUJA'!Podrucje_ispisa</vt:lpstr>
      <vt:lpstr>'5.4. ELEKTRO-RASVJETA'!Podrucje_ispisa</vt:lpstr>
      <vt:lpstr>'5.5. ELEKTRO-SLABA STRUJA )'!Podrucje_ispisa</vt:lpstr>
      <vt:lpstr>'5.6. ELEKTRO-LPS'!Podrucje_ispisa</vt:lpstr>
      <vt:lpstr>'6.1. STROJARSTVO'!Podrucje_ispisa</vt:lpstr>
      <vt:lpstr>'Naslovnica '!Podrucje_ispisa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Tihomir Kedmenec</cp:lastModifiedBy>
  <cp:lastPrinted>2020-02-07T07:41:59Z</cp:lastPrinted>
  <dcterms:created xsi:type="dcterms:W3CDTF">2009-02-12T09:05:23Z</dcterms:created>
  <dcterms:modified xsi:type="dcterms:W3CDTF">2020-08-03T12:17:29Z</dcterms:modified>
</cp:coreProperties>
</file>